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omments3.xml" ContentType="application/vnd.openxmlformats-officedocument.spreadsheetml.comments+xml"/>
  <Override PartName="/xl/drawings/drawing5.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6.xml" ContentType="application/vnd.openxmlformats-officedocument.drawing+xml"/>
  <Override PartName="/xl/ctrlProps/ctrlProp13.xml" ContentType="application/vnd.ms-excel.controlproperties+xml"/>
  <Override PartName="/xl/ctrlProps/ctrlProp14.xml" ContentType="application/vnd.ms-excel.controlproperties+xml"/>
  <Override PartName="/xl/drawings/drawing7.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autoCompressPictures="0" defaultThemeVersion="124226"/>
  <mc:AlternateContent xmlns:mc="http://schemas.openxmlformats.org/markup-compatibility/2006">
    <mc:Choice Requires="x15">
      <x15ac:absPath xmlns:x15ac="http://schemas.microsoft.com/office/spreadsheetml/2010/11/ac" url="C:\Users\bmetalitz\Documents\Calculators\2017 07 01 Addenda\"/>
    </mc:Choice>
  </mc:AlternateContent>
  <bookViews>
    <workbookView xWindow="0" yWindow="0" windowWidth="23040" windowHeight="9120" tabRatio="929"/>
  </bookViews>
  <sheets>
    <sheet name="Instructions" sheetId="18" r:id="rId1"/>
    <sheet name="Assumptions" sheetId="27" r:id="rId2"/>
    <sheet name="Background Noise" sheetId="16" r:id="rId3"/>
    <sheet name="Sound Transmission (Isolation)" sheetId="19" r:id="rId4"/>
    <sheet name="Reverberation Time" sheetId="22" r:id="rId5"/>
    <sheet name="Noise Reduction Coefficient" sheetId="21" r:id="rId6"/>
    <sheet name="Speech Privacy" sheetId="20" r:id="rId7"/>
    <sheet name="Acoustical Finishes" sheetId="26" r:id="rId8"/>
    <sheet name="Summary D+C" sheetId="24" r:id="rId9"/>
    <sheet name="Summary SCH" sheetId="25" r:id="rId10"/>
    <sheet name="Summary HC" sheetId="23" r:id="rId11"/>
  </sheets>
  <definedNames>
    <definedName name="Acoustics">Assumptions!$C$160:$C$166</definedName>
    <definedName name="AFAnchor">'Acoustical Finishes'!$P:$P</definedName>
    <definedName name="BackgroundNoise">Assumptions!$C$8:$C$51</definedName>
    <definedName name="Enclosed">Assumptions!$J$143:$J$145</definedName>
    <definedName name="NRCAnchor">'Noise Reduction Coefficient'!$P:$P</definedName>
    <definedName name="Open">Assumptions!$K$143:$K$144</definedName>
    <definedName name="RatingMethod">Assumptions!$D$7:$G$7</definedName>
    <definedName name="ReverbAnchor">'Reverberation Time'!$U:$U</definedName>
    <definedName name="ReverbTime">Assumptions!$C$121:$C$139</definedName>
    <definedName name="SoundType">Assumptions!$J$55:$J$72</definedName>
    <definedName name="STlist">Assumptions!$C$55:$C$117</definedName>
    <definedName name="STstart">Assumptions!$D$54</definedName>
    <definedName name="TemplateAF">'Acoustical Finishes'!$G:$I</definedName>
    <definedName name="TemplateNRC">'Noise Reduction Coefficient'!$G:$I</definedName>
    <definedName name="TemplateReverb">'Reverberation Time'!$I:$N</definedName>
  </definedNames>
  <calcPr calcId="152511"/>
</workbook>
</file>

<file path=xl/calcChain.xml><?xml version="1.0" encoding="utf-8"?>
<calcChain xmlns="http://schemas.openxmlformats.org/spreadsheetml/2006/main">
  <c r="H7" i="19" l="1"/>
  <c r="H8" i="19" l="1"/>
  <c r="S22" i="22" l="1"/>
  <c r="H9" i="19" l="1"/>
  <c r="H10" i="19"/>
  <c r="H11" i="19"/>
  <c r="H20" i="25" l="1"/>
  <c r="N21" i="26"/>
  <c r="N24" i="26" s="1"/>
  <c r="N11" i="26"/>
  <c r="N23" i="26" s="1"/>
  <c r="N12" i="26"/>
  <c r="N13" i="26"/>
  <c r="N14" i="26"/>
  <c r="N15" i="26"/>
  <c r="N16" i="26"/>
  <c r="N17" i="26"/>
  <c r="N18" i="26"/>
  <c r="N19" i="26"/>
  <c r="N20" i="26"/>
  <c r="N22" i="26"/>
  <c r="I50" i="18"/>
  <c r="J9" i="21" s="1"/>
  <c r="K21" i="26"/>
  <c r="K24" i="26" s="1"/>
  <c r="K11" i="26"/>
  <c r="K12" i="26"/>
  <c r="K13" i="26"/>
  <c r="K14" i="26"/>
  <c r="K23" i="26" s="1"/>
  <c r="K15" i="26"/>
  <c r="K16" i="26"/>
  <c r="K17" i="26"/>
  <c r="K18" i="26"/>
  <c r="K19" i="26"/>
  <c r="K20" i="26"/>
  <c r="K22" i="26"/>
  <c r="J10" i="26"/>
  <c r="N10" i="21"/>
  <c r="N11" i="21"/>
  <c r="N21" i="21" s="1"/>
  <c r="N22" i="21" s="1"/>
  <c r="N12" i="21"/>
  <c r="N13" i="21"/>
  <c r="N14" i="21"/>
  <c r="N15" i="21"/>
  <c r="N16" i="21"/>
  <c r="N17" i="21"/>
  <c r="N18" i="21"/>
  <c r="N19" i="21"/>
  <c r="K10" i="21"/>
  <c r="K11" i="21"/>
  <c r="K12" i="21"/>
  <c r="K13" i="21"/>
  <c r="K14" i="21"/>
  <c r="K15" i="21"/>
  <c r="K16" i="21"/>
  <c r="K17" i="21"/>
  <c r="K18" i="21"/>
  <c r="K19" i="21"/>
  <c r="K21" i="21"/>
  <c r="K22" i="21" s="1"/>
  <c r="S24" i="22"/>
  <c r="S10" i="22"/>
  <c r="S21" i="22" s="1"/>
  <c r="S11" i="22"/>
  <c r="S12" i="22"/>
  <c r="S13" i="22"/>
  <c r="S14" i="22"/>
  <c r="S15" i="22"/>
  <c r="S16" i="22"/>
  <c r="S17" i="22"/>
  <c r="S18" i="22"/>
  <c r="S19" i="22"/>
  <c r="R10" i="22"/>
  <c r="R21" i="22" s="1"/>
  <c r="R11" i="22"/>
  <c r="R12" i="22"/>
  <c r="R13" i="22"/>
  <c r="R14" i="22"/>
  <c r="R15" i="22"/>
  <c r="R16" i="22"/>
  <c r="R17" i="22"/>
  <c r="R18" i="22"/>
  <c r="R19" i="22"/>
  <c r="Q10" i="22"/>
  <c r="Q21" i="22" s="1"/>
  <c r="Q11" i="22"/>
  <c r="Q12" i="22"/>
  <c r="Q13" i="22"/>
  <c r="Q14" i="22"/>
  <c r="Q15" i="22"/>
  <c r="Q16" i="22"/>
  <c r="Q17" i="22"/>
  <c r="Q18" i="22"/>
  <c r="Q19" i="22"/>
  <c r="R22" i="22"/>
  <c r="Q22" i="22"/>
  <c r="H10" i="21"/>
  <c r="H21" i="21" s="1"/>
  <c r="H22" i="21" s="1"/>
  <c r="H11" i="21"/>
  <c r="H12" i="21"/>
  <c r="H13" i="21"/>
  <c r="H14" i="21"/>
  <c r="H15" i="21"/>
  <c r="H16" i="21"/>
  <c r="H17" i="21"/>
  <c r="H18" i="21"/>
  <c r="H19" i="21"/>
  <c r="G9" i="21"/>
  <c r="M24" i="22"/>
  <c r="H16" i="24" s="1"/>
  <c r="M10" i="22"/>
  <c r="M11" i="22"/>
  <c r="M12" i="22"/>
  <c r="M13" i="22"/>
  <c r="M14" i="22"/>
  <c r="M15" i="22"/>
  <c r="M16" i="22"/>
  <c r="M17" i="22"/>
  <c r="M18" i="22"/>
  <c r="M19" i="22"/>
  <c r="M21" i="22"/>
  <c r="L10" i="22"/>
  <c r="L11" i="22"/>
  <c r="L12" i="22"/>
  <c r="L13" i="22"/>
  <c r="L14" i="22"/>
  <c r="L15" i="22"/>
  <c r="L16" i="22"/>
  <c r="L17" i="22"/>
  <c r="L18" i="22"/>
  <c r="L19" i="22"/>
  <c r="L21" i="22"/>
  <c r="K10" i="22"/>
  <c r="K11" i="22"/>
  <c r="K12" i="22"/>
  <c r="K13" i="22"/>
  <c r="K14" i="22"/>
  <c r="K15" i="22"/>
  <c r="K16" i="22"/>
  <c r="K17" i="22"/>
  <c r="K18" i="22"/>
  <c r="K19" i="22"/>
  <c r="K21" i="22"/>
  <c r="M22" i="22"/>
  <c r="L22" i="22"/>
  <c r="K22" i="22"/>
  <c r="H21" i="26"/>
  <c r="H24" i="26" s="1"/>
  <c r="H24" i="25"/>
  <c r="H17" i="25"/>
  <c r="H11" i="26"/>
  <c r="H12" i="26"/>
  <c r="H13" i="26"/>
  <c r="H14" i="26"/>
  <c r="H15" i="26"/>
  <c r="H16" i="26"/>
  <c r="H17" i="26"/>
  <c r="H18" i="26"/>
  <c r="H19" i="26"/>
  <c r="H20" i="26"/>
  <c r="H22" i="26"/>
  <c r="A18" i="26"/>
  <c r="A17" i="26"/>
  <c r="A16" i="26"/>
  <c r="A15" i="26"/>
  <c r="A14" i="26"/>
  <c r="A13" i="26"/>
  <c r="A12" i="26"/>
  <c r="A11" i="26"/>
  <c r="J18" i="20"/>
  <c r="H18" i="20"/>
  <c r="G18" i="20"/>
  <c r="J17" i="20"/>
  <c r="H17" i="20"/>
  <c r="G17" i="20"/>
  <c r="J16" i="20"/>
  <c r="H16" i="20"/>
  <c r="G16" i="20"/>
  <c r="A16" i="20"/>
  <c r="J15" i="20"/>
  <c r="H15" i="20"/>
  <c r="G15" i="20"/>
  <c r="A15" i="20"/>
  <c r="J14" i="20"/>
  <c r="H14" i="20"/>
  <c r="G14" i="20"/>
  <c r="A14" i="20"/>
  <c r="J13" i="20"/>
  <c r="H13" i="20"/>
  <c r="G13" i="20"/>
  <c r="A13" i="20"/>
  <c r="J12" i="20"/>
  <c r="H12" i="20"/>
  <c r="G12" i="20"/>
  <c r="A12" i="20"/>
  <c r="J11" i="20"/>
  <c r="H11" i="20"/>
  <c r="G11" i="20"/>
  <c r="A11" i="20"/>
  <c r="J10" i="20"/>
  <c r="H10" i="20"/>
  <c r="G10" i="20"/>
  <c r="A10" i="20"/>
  <c r="J9" i="20"/>
  <c r="H9" i="20"/>
  <c r="G9" i="20"/>
  <c r="A9" i="20"/>
  <c r="A17" i="21"/>
  <c r="A16" i="21"/>
  <c r="A15" i="21"/>
  <c r="A14" i="21"/>
  <c r="A13" i="21"/>
  <c r="A12" i="21"/>
  <c r="A11" i="21"/>
  <c r="A10" i="21"/>
  <c r="B20" i="22"/>
  <c r="A17" i="22"/>
  <c r="A16" i="22"/>
  <c r="A15" i="22"/>
  <c r="A14" i="22"/>
  <c r="A13" i="22"/>
  <c r="A12" i="22"/>
  <c r="A11" i="22"/>
  <c r="A10" i="22"/>
  <c r="J16" i="19"/>
  <c r="H16" i="19"/>
  <c r="J15" i="19"/>
  <c r="H15" i="19"/>
  <c r="J14" i="19"/>
  <c r="H14" i="19"/>
  <c r="A14" i="19"/>
  <c r="J13" i="19"/>
  <c r="H13" i="19"/>
  <c r="A13" i="19"/>
  <c r="J12" i="19"/>
  <c r="H12" i="19"/>
  <c r="A12" i="19"/>
  <c r="J11" i="19"/>
  <c r="A11" i="19"/>
  <c r="J10" i="19"/>
  <c r="A10" i="19"/>
  <c r="J9" i="19"/>
  <c r="A9" i="19"/>
  <c r="J8" i="19"/>
  <c r="A8" i="19"/>
  <c r="J7" i="19"/>
  <c r="A7" i="19"/>
  <c r="N17" i="16"/>
  <c r="M17" i="16"/>
  <c r="K17" i="16"/>
  <c r="J17" i="16"/>
  <c r="H17" i="16"/>
  <c r="F17" i="16"/>
  <c r="N16" i="16"/>
  <c r="M16" i="16"/>
  <c r="K16" i="16"/>
  <c r="J16" i="16"/>
  <c r="H16" i="16"/>
  <c r="F16" i="16"/>
  <c r="N15" i="16"/>
  <c r="M15" i="16"/>
  <c r="H15" i="16"/>
  <c r="F15" i="16"/>
  <c r="A15" i="16"/>
  <c r="K15" i="16" s="1"/>
  <c r="N14" i="16"/>
  <c r="M14" i="16"/>
  <c r="H14" i="16"/>
  <c r="F14" i="16"/>
  <c r="A14" i="16"/>
  <c r="J14" i="16" s="1"/>
  <c r="N13" i="16"/>
  <c r="M13" i="16"/>
  <c r="J13" i="16"/>
  <c r="H13" i="16"/>
  <c r="F13" i="16"/>
  <c r="A13" i="16"/>
  <c r="K13" i="16" s="1"/>
  <c r="N12" i="16"/>
  <c r="M12" i="16"/>
  <c r="J12" i="16"/>
  <c r="H12" i="16"/>
  <c r="F12" i="16"/>
  <c r="A12" i="16"/>
  <c r="K12" i="16" s="1"/>
  <c r="N11" i="16"/>
  <c r="M11" i="16"/>
  <c r="H11" i="16"/>
  <c r="F11" i="16"/>
  <c r="A11" i="16"/>
  <c r="K11" i="16" s="1"/>
  <c r="N10" i="16"/>
  <c r="M10" i="16"/>
  <c r="H10" i="16"/>
  <c r="F10" i="16"/>
  <c r="A10" i="16"/>
  <c r="J10" i="16" s="1"/>
  <c r="N9" i="16"/>
  <c r="M9" i="16"/>
  <c r="J9" i="16"/>
  <c r="H9" i="16"/>
  <c r="F9" i="16"/>
  <c r="A9" i="16"/>
  <c r="K9" i="16" s="1"/>
  <c r="N8" i="16"/>
  <c r="N20" i="16" s="1"/>
  <c r="H31" i="25" s="1"/>
  <c r="M8" i="16"/>
  <c r="N19" i="16" s="1"/>
  <c r="H11" i="25" s="1"/>
  <c r="J8" i="16"/>
  <c r="H8" i="16"/>
  <c r="F8" i="16"/>
  <c r="A8" i="16"/>
  <c r="K8" i="16" s="1"/>
  <c r="H18" i="16" l="1"/>
  <c r="H8" i="24" s="1"/>
  <c r="J19" i="20"/>
  <c r="H10" i="23" s="1"/>
  <c r="H24" i="23"/>
  <c r="J17" i="19"/>
  <c r="H14" i="23" s="1"/>
  <c r="B21" i="26"/>
  <c r="I9" i="22"/>
  <c r="K23" i="22"/>
  <c r="L23" i="22"/>
  <c r="M23" i="22"/>
  <c r="M9" i="21"/>
  <c r="M10" i="26"/>
  <c r="J11" i="16"/>
  <c r="J15" i="16"/>
  <c r="K10" i="16"/>
  <c r="K14" i="16"/>
  <c r="B20" i="21"/>
  <c r="H23" i="26"/>
  <c r="O9" i="22"/>
  <c r="Q23" i="22"/>
  <c r="R23" i="22"/>
  <c r="S23" i="22"/>
  <c r="B21" i="21"/>
  <c r="G10" i="26"/>
  <c r="H18" i="23" l="1"/>
  <c r="H12" i="24"/>
  <c r="H35" i="25"/>
</calcChain>
</file>

<file path=xl/comments1.xml><?xml version="1.0" encoding="utf-8"?>
<comments xmlns="http://schemas.openxmlformats.org/spreadsheetml/2006/main">
  <authors>
    <author>USGBC</author>
  </authors>
  <commentList>
    <comment ref="F7" authorId="0" shapeId="0">
      <text>
        <r>
          <rPr>
            <sz val="10"/>
            <color indexed="81"/>
            <rFont val="Arial"/>
            <family val="2"/>
          </rPr>
          <t xml:space="preserve">The maximum allowed background noise levels are listed in 2011 ASHRAE Handbook, Chapter 48, Table 1 (page 48.3) or AHRI Standard 885-2008, Table 15 (page 33). 
For Healthcare, the maximum allowed background noise levels are listed in Table 1.2-2 of the 2010 FGI Guidelines or 2011 ASHRAE Handbook, Chapter 48, Table 1 (page 48.3).    
</t>
        </r>
      </text>
    </comment>
  </commentList>
</comments>
</file>

<file path=xl/comments2.xml><?xml version="1.0" encoding="utf-8"?>
<comments xmlns="http://schemas.openxmlformats.org/spreadsheetml/2006/main">
  <authors>
    <author>USGBC</author>
  </authors>
  <commentList>
    <comment ref="B6" authorId="0" shapeId="0">
      <text>
        <r>
          <rPr>
            <sz val="10"/>
            <color indexed="81"/>
            <rFont val="Arial"/>
            <family val="2"/>
          </rPr>
          <t>Rooms may be grouped into a single room type if their floor assemblies, ceiling assemblies, wall assemblies and adjacent spaces are identical.</t>
        </r>
      </text>
    </comment>
    <comment ref="I6" authorId="0" shapeId="0">
      <text>
        <r>
          <rPr>
            <sz val="10"/>
            <color indexed="81"/>
            <rFont val="Arial"/>
            <family val="2"/>
          </rPr>
          <t>The STC rating should account for all materials and layers in the assembly.  This calculator does not compute composite STC.</t>
        </r>
      </text>
    </comment>
  </commentList>
</comments>
</file>

<file path=xl/comments3.xml><?xml version="1.0" encoding="utf-8"?>
<comments xmlns="http://schemas.openxmlformats.org/spreadsheetml/2006/main">
  <authors>
    <author>USGBC</author>
  </authors>
  <commentList>
    <comment ref="B22" authorId="0" shapeId="0">
      <text>
        <r>
          <rPr>
            <sz val="10"/>
            <color indexed="81"/>
            <rFont val="Arial"/>
            <family val="2"/>
          </rPr>
          <t xml:space="preserve">The reverberation time requirements are listed in Table 2 of the rating system language.
For Schools projects, identify the reverberation time requirements from ANSI Standard S12.60-2010 or NRC-CNRC Construction Technology Update No. 51, Acoustical Design of Rooms for Speech (2002), depending on classroom and other core learning space size. 
</t>
        </r>
      </text>
    </comment>
  </commentList>
</comments>
</file>

<file path=xl/sharedStrings.xml><?xml version="1.0" encoding="utf-8"?>
<sst xmlns="http://schemas.openxmlformats.org/spreadsheetml/2006/main" count="527" uniqueCount="274">
  <si>
    <t>Enable macros.</t>
  </si>
  <si>
    <t>Step 1.</t>
  </si>
  <si>
    <t>Space 
Name or ID</t>
  </si>
  <si>
    <t>Space ID</t>
  </si>
  <si>
    <t>Space Type</t>
  </si>
  <si>
    <t>Description of Material</t>
  </si>
  <si>
    <t>Sound Absorption Coefficient</t>
  </si>
  <si>
    <t>500 Hz</t>
  </si>
  <si>
    <t>1000 Hz</t>
  </si>
  <si>
    <t>2000 Hz</t>
  </si>
  <si>
    <t>Material 
Location</t>
  </si>
  <si>
    <t>For Healthcare projects</t>
  </si>
  <si>
    <t>For Schools projects</t>
  </si>
  <si>
    <t>Summary for Healthcare</t>
  </si>
  <si>
    <t>Option 1. Speech Privacy, Sound Isolation, and Background Noise</t>
  </si>
  <si>
    <t>Option 2. Acoustical Finishes and Site Exterior Noise</t>
  </si>
  <si>
    <t>Note: All information on this tab is READ-ONLY. To edit, see the previous tabs.</t>
  </si>
  <si>
    <t>Summary for Schools</t>
  </si>
  <si>
    <t>Reverberation Time</t>
  </si>
  <si>
    <t>Material ID</t>
  </si>
  <si>
    <t>Manufacturer or Vendor Name</t>
  </si>
  <si>
    <t>Equivalent 
Sound Absorption 
at 500 Hz</t>
  </si>
  <si>
    <t>Equivalent 
Sound Absorption 
at 1000 Hz</t>
  </si>
  <si>
    <t>Equivalent 
Sound Absorption 
at 2000 Hz</t>
  </si>
  <si>
    <t>Normal</t>
  </si>
  <si>
    <t>Confidential</t>
  </si>
  <si>
    <t>Secure</t>
  </si>
  <si>
    <t>Open</t>
  </si>
  <si>
    <t>Normal (non-intrusive)</t>
  </si>
  <si>
    <t>Enclosed</t>
  </si>
  <si>
    <t>AI</t>
  </si>
  <si>
    <t>Design 
Criteria</t>
  </si>
  <si>
    <t>Room Type</t>
  </si>
  <si>
    <t>PI</t>
  </si>
  <si>
    <t>STI</t>
  </si>
  <si>
    <t>SII</t>
  </si>
  <si>
    <t>Patient rooms</t>
  </si>
  <si>
    <t>Multiple occupant patient care areas</t>
  </si>
  <si>
    <t>NICU</t>
  </si>
  <si>
    <t>Operating rooms</t>
  </si>
  <si>
    <t>Corridors and public spaces</t>
  </si>
  <si>
    <t>Testing/research lab, minimal speech</t>
  </si>
  <si>
    <t>Research lab, extensive speech</t>
  </si>
  <si>
    <t>Group teaching lab</t>
  </si>
  <si>
    <t>Doctor's offices, exam rooms</t>
  </si>
  <si>
    <t>Conference rooms</t>
  </si>
  <si>
    <t>Teleconferencing rooms</t>
  </si>
  <si>
    <t>Auditoriums, large lecture rooms</t>
  </si>
  <si>
    <t>Threshold</t>
  </si>
  <si>
    <t>&lt;</t>
  </si>
  <si>
    <t>&gt;</t>
  </si>
  <si>
    <t>A</t>
  </si>
  <si>
    <t>NC/RC</t>
  </si>
  <si>
    <t>dBA</t>
  </si>
  <si>
    <t>dBC</t>
  </si>
  <si>
    <r>
      <rPr>
        <b/>
        <sz val="10"/>
        <rFont val="Arial"/>
        <family val="2"/>
      </rPr>
      <t>Step 2.</t>
    </r>
    <r>
      <rPr>
        <sz val="10"/>
        <rFont val="Arial"/>
        <family val="2"/>
      </rPr>
      <t xml:space="preserve"> </t>
    </r>
  </si>
  <si>
    <t>Classroom</t>
  </si>
  <si>
    <t>Residence, hotel or motel room</t>
  </si>
  <si>
    <t>Retail</t>
  </si>
  <si>
    <t>Standard office</t>
  </si>
  <si>
    <t>Executive office</t>
  </si>
  <si>
    <t>Conference room</t>
  </si>
  <si>
    <t>Hallway, stairway</t>
  </si>
  <si>
    <t>Mechanical equipment room</t>
  </si>
  <si>
    <t>Occupied area</t>
  </si>
  <si>
    <t>Therapy room</t>
  </si>
  <si>
    <t>Health care room</t>
  </si>
  <si>
    <t>Toilet room</t>
  </si>
  <si>
    <t>Office</t>
  </si>
  <si>
    <t>Auditorium</t>
  </si>
  <si>
    <t>Cafeteria</t>
  </si>
  <si>
    <t>Gymnasium</t>
  </si>
  <si>
    <t>Indoor swimming pool</t>
  </si>
  <si>
    <t>Private patient room</t>
  </si>
  <si>
    <t>Multi-bed patient room</t>
  </si>
  <si>
    <t>Corridor</t>
  </si>
  <si>
    <t>Atrium</t>
  </si>
  <si>
    <t>Physician's office</t>
  </si>
  <si>
    <t>Treatment room</t>
  </si>
  <si>
    <t>Reverberation time (s)</t>
  </si>
  <si>
    <t>Reverberation time requirement (s)</t>
  </si>
  <si>
    <t>Apartment and condominium</t>
  </si>
  <si>
    <t>Library</t>
  </si>
  <si>
    <t>Patient room</t>
  </si>
  <si>
    <t>Exam room</t>
  </si>
  <si>
    <t>Consultation room</t>
  </si>
  <si>
    <t>Corridor (with entrance)</t>
  </si>
  <si>
    <t>Public space</t>
  </si>
  <si>
    <t>Service area</t>
  </si>
  <si>
    <t>Room</t>
  </si>
  <si>
    <t>MRI room</t>
  </si>
  <si>
    <t>Exam room (no electronic masking)</t>
  </si>
  <si>
    <t>Exam room (with electronic masking)</t>
  </si>
  <si>
    <t>The background noise levels in all spaces do not exceed the maximum background noise level</t>
  </si>
  <si>
    <t>Maximum Allowed Background Noise Level</t>
  </si>
  <si>
    <t>Background Noise Compliance</t>
  </si>
  <si>
    <t>Background Noise Level (dBA)</t>
  </si>
  <si>
    <t>Prerequisite
Maximum Allowed Background Noise Level 
(dBA)</t>
  </si>
  <si>
    <t>Credit
Maximum Allowed Background Noise Level 
(dBA)</t>
  </si>
  <si>
    <t xml:space="preserve">Credit: The background noise levels in all spaces do not exceed 35 dBA </t>
  </si>
  <si>
    <t>Background Noise Level
Prerequisite Compliance</t>
  </si>
  <si>
    <t>Background Noise Level Credit Compliance</t>
  </si>
  <si>
    <t>Background Noise Level</t>
  </si>
  <si>
    <t>RC (N)</t>
  </si>
  <si>
    <t>2011 ASHRAE (Chapter 48, Table 1) and AHRI 885-2008 (Table 15)</t>
  </si>
  <si>
    <t>Rooms with intrusion from outdoor noise sources - Traffic noise</t>
  </si>
  <si>
    <t>Rooms with intrusion from outdoor noise sources - Aircraft flyovers</t>
  </si>
  <si>
    <t>Residences, apartments, condominiums - Living areas</t>
  </si>
  <si>
    <t>Residences, apartments, condominiums - Bathrooms, kitchens, utility rooms</t>
  </si>
  <si>
    <t>Hotels/motels - Individual rooms or suites</t>
  </si>
  <si>
    <t>Hotels/motels - Meeting/banquet rooms</t>
  </si>
  <si>
    <t>Hotels/motels - Corridors and lobbies</t>
  </si>
  <si>
    <t>Hotels/motels - Service/support areas</t>
  </si>
  <si>
    <t>Office buildings - Executive and private offices</t>
  </si>
  <si>
    <t>Office buildings - Conference rooms</t>
  </si>
  <si>
    <t>Office buildings - Teleconference rooms</t>
  </si>
  <si>
    <t>Office buildings - Open-plan offices</t>
  </si>
  <si>
    <t>Office buildings - Corridors and lobbies</t>
  </si>
  <si>
    <t>Courtrooms - Unamplified speech</t>
  </si>
  <si>
    <t>Courtrooms - Amplified speech</t>
  </si>
  <si>
    <t>Performing arts spaces - Drama theaters, concert and recital halls</t>
  </si>
  <si>
    <t>Performing arts spaces - Music teaching studios</t>
  </si>
  <si>
    <t>Performing arts spaces - Music practice rooms</t>
  </si>
  <si>
    <t>Hospitals and clinics - Patient rooms</t>
  </si>
  <si>
    <t>Hospitals and clinics - Wards</t>
  </si>
  <si>
    <t>Hospitals and clinics - Operating and procedure rooms</t>
  </si>
  <si>
    <t>Hospitals and clinics - Corridors and lobbies</t>
  </si>
  <si>
    <t>Laboratories - Testing/research with minimal speech communication</t>
  </si>
  <si>
    <t>Laboratories - Extensive phone use and speech communication</t>
  </si>
  <si>
    <t>Laboratories - Group teaching</t>
  </si>
  <si>
    <t>Churches, mosques, synagogues - General assembly with critical music programs</t>
  </si>
  <si>
    <t>Schools - Classrooms</t>
  </si>
  <si>
    <t>Schools - Large lecture rooms with speech amplification</t>
  </si>
  <si>
    <t>Schools - Large lecture rooms without speech amplification</t>
  </si>
  <si>
    <t>Libraries - Libraries</t>
  </si>
  <si>
    <t>Indoor Stadiums, gymnasium - Gymnasiums and natatoriums</t>
  </si>
  <si>
    <t>Indoor Stadiums, gymnasium - Large-seating-capacity spaces with speech amplification</t>
  </si>
  <si>
    <t>2010 FGI Guidelines (Table 1.2-2)</t>
  </si>
  <si>
    <t>Assumptions</t>
  </si>
  <si>
    <t>Prerequisite: The background noise levels in all spaces do not exceed 40 dBA</t>
  </si>
  <si>
    <t>Minimum Required 
STC Rating</t>
  </si>
  <si>
    <t>Sound Transmission Compliance</t>
  </si>
  <si>
    <t>The sound transmission requirements are met for each space</t>
  </si>
  <si>
    <t>Residence (within a multifamily residence), hotel, or motel room</t>
  </si>
  <si>
    <t>Common hallway, stairway</t>
  </si>
  <si>
    <t>Office, conference room</t>
  </si>
  <si>
    <t>Patient room (wall - same floor)</t>
  </si>
  <si>
    <t>Patient room (floor-to-floor)</t>
  </si>
  <si>
    <t>NICU room</t>
  </si>
  <si>
    <t xml:space="preserve">NICU </t>
  </si>
  <si>
    <t>2010 FGI Guidelines (Table 1.2-3)</t>
  </si>
  <si>
    <t>ANSI S12.60–2010 Part 1 (Table 4)</t>
  </si>
  <si>
    <t>Classroom or other core learning space</t>
  </si>
  <si>
    <t>Other enclosed or open-plan core learning space</t>
  </si>
  <si>
    <t>Other space requiring a high degree of acoustical privacy</t>
  </si>
  <si>
    <t>Common-use and public-use toilet room</t>
  </si>
  <si>
    <t>Common-use and public-use bathing room</t>
  </si>
  <si>
    <t>Staircase</t>
  </si>
  <si>
    <t>Music room</t>
  </si>
  <si>
    <t>Music performance space</t>
  </si>
  <si>
    <t>Unique Space Types</t>
  </si>
  <si>
    <t>T60 (sec)</t>
  </si>
  <si>
    <t>Rating System (Table 1)</t>
  </si>
  <si>
    <t>Rating System (Table 2)</t>
  </si>
  <si>
    <t>For Schools: Classroom and other core learning space</t>
  </si>
  <si>
    <t xml:space="preserve">Total sound absorbing units (sabins) </t>
  </si>
  <si>
    <t>Hotel/motel - meeting or banquet room</t>
  </si>
  <si>
    <t>Office building - conference room</t>
  </si>
  <si>
    <t>Office building - teleconference room</t>
  </si>
  <si>
    <t>Office building - open-plan office without sound masking</t>
  </si>
  <si>
    <t>Office building - open-plan office with sound masking</t>
  </si>
  <si>
    <t>Courtroom - unamplified speech</t>
  </si>
  <si>
    <t>Courtroom - amplified speech</t>
  </si>
  <si>
    <t>Performing arts space - drama theaters, concert and recital halls</t>
  </si>
  <si>
    <t>Laboratories - testing or research with minimal speech communication</t>
  </si>
  <si>
    <t>Laboratories - extensive phone use and speech communication</t>
  </si>
  <si>
    <t>Church, mosque, synagogue - general assembly with critical music program</t>
  </si>
  <si>
    <t>Indoor stadium, gymnasium - gymnasium and natatorium</t>
  </si>
  <si>
    <t>Indoor stadium, gymnasium - large-capacity space with speech amplification</t>
  </si>
  <si>
    <t>Room and Application Type</t>
  </si>
  <si>
    <t>Hotel/motel - individual room or suite</t>
  </si>
  <si>
    <t>Office building - executive or private office</t>
  </si>
  <si>
    <t>Space and Application Type</t>
  </si>
  <si>
    <t>The reverberation time was not exceeded</t>
  </si>
  <si>
    <t>The reverberation time for each space was not exceeded</t>
  </si>
  <si>
    <t xml:space="preserve">NRC </t>
  </si>
  <si>
    <t>NRC Compliance</t>
  </si>
  <si>
    <t>Speech 
Privacy 
Value</t>
  </si>
  <si>
    <t>n/a</t>
  </si>
  <si>
    <t>2010 FGI Guidelines (Table 1.2-4)</t>
  </si>
  <si>
    <t>Design Criteria</t>
  </si>
  <si>
    <t>Enclosed or Open</t>
  </si>
  <si>
    <t>Speech Privacy Goal</t>
  </si>
  <si>
    <t>Minimum or 
Maximum 
Accepted 
Value</t>
  </si>
  <si>
    <t>Speech 
Privacy Compliance</t>
  </si>
  <si>
    <t>For Schools projects only</t>
  </si>
  <si>
    <t>Room ID</t>
  </si>
  <si>
    <t>Design Coefficient</t>
  </si>
  <si>
    <t>Waiting area room</t>
  </si>
  <si>
    <t>2010 FGI Guidelines 
(Table 1.2-1)</t>
  </si>
  <si>
    <t>Material or 
Surface ID</t>
  </si>
  <si>
    <t>Description of 
Material or Surface</t>
  </si>
  <si>
    <r>
      <t>S</t>
    </r>
    <r>
      <rPr>
        <sz val="10"/>
        <rFont val="Arial"/>
        <family val="2"/>
      </rPr>
      <t>α</t>
    </r>
  </si>
  <si>
    <r>
      <t>Recommended design room sound absorption coefficient (α</t>
    </r>
    <r>
      <rPr>
        <vertAlign val="subscript"/>
        <sz val="10"/>
        <rFont val="Arial"/>
        <family val="2"/>
      </rPr>
      <t>design</t>
    </r>
    <r>
      <rPr>
        <sz val="10"/>
        <rFont val="Arial"/>
        <family val="2"/>
      </rPr>
      <t>)</t>
    </r>
  </si>
  <si>
    <t>Manufacturer or 
Vendor Name
(for materials only)</t>
  </si>
  <si>
    <r>
      <t>Average sound absorption coefficient (α</t>
    </r>
    <r>
      <rPr>
        <vertAlign val="subscript"/>
        <sz val="10"/>
        <rFont val="Arial"/>
        <family val="2"/>
      </rPr>
      <t>average</t>
    </r>
    <r>
      <rPr>
        <sz val="10"/>
        <rFont val="Arial"/>
        <family val="2"/>
      </rPr>
      <t>)</t>
    </r>
  </si>
  <si>
    <t>UOM</t>
  </si>
  <si>
    <t>IP = 1, SI = 2</t>
  </si>
  <si>
    <t>Step 3.</t>
  </si>
  <si>
    <t>Complete the following tabs:</t>
  </si>
  <si>
    <r>
      <rPr>
        <b/>
        <sz val="10"/>
        <rFont val="Arial"/>
        <family val="2"/>
      </rPr>
      <t>Step 4.</t>
    </r>
    <r>
      <rPr>
        <sz val="10"/>
        <rFont val="Arial"/>
        <family val="2"/>
      </rPr>
      <t xml:space="preserve"> </t>
    </r>
  </si>
  <si>
    <t>EQ Prerequisite Minimum Acoustic Performance</t>
  </si>
  <si>
    <t>EQ Credit Acoustic Performance</t>
  </si>
  <si>
    <t>The background noise levels in all spaces do not exceed 40 dBA</t>
  </si>
  <si>
    <t xml:space="preserve">The background noise levels in all spaces do not exceed 35 dBA </t>
  </si>
  <si>
    <t>For classrooms and core learning spaces less than 20,000 cu ft (566 cu m)</t>
  </si>
  <si>
    <t>For classrooms and core learning spaces greater than or equal to 20,000 cu ft (566 cu m)</t>
  </si>
  <si>
    <t>(specify)</t>
  </si>
  <si>
    <t xml:space="preserve">Complete the table for all acoustically critical spaces/room types or worst case combinations of room assemblies. Rooms may be grouped into a single room type if their floor assemblies, ceiling assemblies, and wall assemblies are identical.  </t>
  </si>
  <si>
    <t>Speech privacy criteria has been met for all spaces</t>
  </si>
  <si>
    <t>For Healthcare projects only</t>
  </si>
  <si>
    <t>For Schools 
projects</t>
  </si>
  <si>
    <t>Complete the table. Rooms may be grouped into a single core learning space/model if their construction is identical. Only the materials that demonstrate compliance with the requirements must be listed.</t>
  </si>
  <si>
    <t>Complete the table with either calculations or measurements for all acoustically critical spaces/room types or worst case combinations of room assemblies and noise sources.</t>
  </si>
  <si>
    <t>NRC 
(α)</t>
  </si>
  <si>
    <t>Option 1. Complete the following tabs:</t>
  </si>
  <si>
    <t>Option 2. Complete the following tabs:</t>
  </si>
  <si>
    <t>The sound absorptive materials requirement is met for each space</t>
  </si>
  <si>
    <t>Speech privacy criteria has been met for each space</t>
  </si>
  <si>
    <t>Acoustical finishes criteria have been met for each space</t>
  </si>
  <si>
    <t>Assembly ID</t>
  </si>
  <si>
    <t>Note: This calculator is for use with Excel for Mac 2011 and Excel 2007 or later.</t>
  </si>
  <si>
    <r>
      <rPr>
        <sz val="16"/>
        <rFont val="Arial Black"/>
        <family val="2"/>
      </rPr>
      <t xml:space="preserve">Acoustic Performance Calculator
</t>
    </r>
    <r>
      <rPr>
        <sz val="9"/>
        <rFont val="Arial"/>
        <family val="2"/>
      </rPr>
      <t>LEED v4 EQ Prerequisite Minimum Acoustic Performance and EQ Credit Acoustic Performance</t>
    </r>
  </si>
  <si>
    <t>Unit of measurement</t>
  </si>
  <si>
    <t>Note: This selection must match the unit of measurement chosen during project registration.</t>
  </si>
  <si>
    <t>IP units</t>
  </si>
  <si>
    <t>Upload the completed spreadsheet to LEED Online.  Complete any related summary fields in the LEED credit form with the results of the calculator.</t>
  </si>
  <si>
    <t>Background Noise</t>
  </si>
  <si>
    <t>Sound Transmission  (Isolation)</t>
  </si>
  <si>
    <t>Noise Reduction Coefficient</t>
  </si>
  <si>
    <t>For projects attempting EQ Credit Acoustic Performance, complete the Sound Transmission tab.</t>
  </si>
  <si>
    <t>Sound Transmission (Isolation)</t>
  </si>
  <si>
    <t>Speech Privacy</t>
  </si>
  <si>
    <t>Option 2. Complete the Acoustical Finishes tab.</t>
  </si>
  <si>
    <t>Sound Rating Method</t>
  </si>
  <si>
    <r>
      <rPr>
        <i/>
        <sz val="10"/>
        <color theme="1"/>
        <rFont val="Arial"/>
        <family val="2"/>
      </rPr>
      <t xml:space="preserve">For New Construction, Data Centers, Warehouses and Distribution Centers, and Hospitality projects:  </t>
    </r>
    <r>
      <rPr>
        <sz val="10"/>
        <color theme="1"/>
        <rFont val="Arial"/>
        <family val="2"/>
      </rPr>
      <t xml:space="preserve">Complete the table to demonstrate that the background noise requirements will be met in all occupied spaces. Include background noise from all HVAC systems.  Include all acoustically critical spaces/room types or worst case combinations of room assemblies and noise sources.
</t>
    </r>
    <r>
      <rPr>
        <i/>
        <sz val="10"/>
        <color theme="1"/>
        <rFont val="Arial"/>
        <family val="2"/>
      </rPr>
      <t xml:space="preserve">
For Schools projects:</t>
    </r>
    <r>
      <rPr>
        <sz val="10"/>
        <color theme="1"/>
        <rFont val="Arial"/>
        <family val="2"/>
      </rPr>
      <t xml:space="preserve"> Complete the table to demonstrate that the background noise requirements will be met in all classrooms and other core learning spaces.  Include background noise from all HVAC systems.  Include all acoustically critical spaces/room types or worst case combinations of room assemblies and noise sources.
</t>
    </r>
    <r>
      <rPr>
        <i/>
        <sz val="10"/>
        <color theme="1"/>
        <rFont val="Arial"/>
        <family val="2"/>
      </rPr>
      <t xml:space="preserve">For Healthcare projects:  </t>
    </r>
    <r>
      <rPr>
        <sz val="10"/>
        <color theme="1"/>
        <rFont val="Arial"/>
        <family val="2"/>
      </rPr>
      <t>Complete the table to demonstrate that the background noise requirements will be met in all occupied spaces</t>
    </r>
    <r>
      <rPr>
        <i/>
        <sz val="10"/>
        <color theme="1"/>
        <rFont val="Arial"/>
        <family val="2"/>
      </rPr>
      <t xml:space="preserve">. </t>
    </r>
    <r>
      <rPr>
        <sz val="10"/>
        <color theme="1"/>
        <rFont val="Arial"/>
        <family val="2"/>
      </rPr>
      <t>Include background noise from all building mechanical-electrical-plumbing systems, air distribution systems and other noise sources under the purview of the project team.   Include all acoustically critical spaces/room types or worst case combinations of room assemblies and noise sources.</t>
    </r>
  </si>
  <si>
    <t>Assembly 
Description</t>
  </si>
  <si>
    <t>For all except Schools projects</t>
  </si>
  <si>
    <t>Assembly 
Location</t>
  </si>
  <si>
    <t>Adjacent 
Space Type</t>
  </si>
  <si>
    <t>STC 
Rating</t>
  </si>
  <si>
    <t xml:space="preserve">Speech Privacy </t>
  </si>
  <si>
    <t>Acoustical Finishes</t>
  </si>
  <si>
    <t>Sound Transmission</t>
  </si>
  <si>
    <t>HVAC Background Noise</t>
  </si>
  <si>
    <t>Sound Isolation</t>
  </si>
  <si>
    <r>
      <t>Acoustical Finishes</t>
    </r>
    <r>
      <rPr>
        <sz val="9"/>
        <rFont val="Arial"/>
        <family val="2"/>
      </rPr>
      <t xml:space="preserve"> </t>
    </r>
  </si>
  <si>
    <t>Complete the table with calculations or measurements for all acoustically critical spaces/room types or worst case combinations of room assemblies. Rooms may be grouped into a single room type if their floor assemblies, ceiling assemblies, wall assemblies and adjacent spaces are identical.  For each space, all surface materials and their associated surface area must be listed.</t>
  </si>
  <si>
    <r>
      <t xml:space="preserve">Adjacency </t>
    </r>
    <r>
      <rPr>
        <sz val="10"/>
        <color theme="1"/>
        <rFont val="Arial"/>
        <family val="2"/>
      </rPr>
      <t>C</t>
    </r>
    <r>
      <rPr>
        <sz val="10"/>
        <color theme="1"/>
        <rFont val="Arial"/>
        <family val="2"/>
      </rPr>
      <t>ombinations</t>
    </r>
  </si>
  <si>
    <t xml:space="preserve"> Acoustical Finishes</t>
  </si>
  <si>
    <t>Enclosed or 
Open-plan</t>
  </si>
  <si>
    <t>Speech Privacy 
Goal</t>
  </si>
  <si>
    <r>
      <t xml:space="preserve">Copyright </t>
    </r>
    <r>
      <rPr>
        <sz val="9"/>
        <color theme="0" tint="-0.499984740745262"/>
        <rFont val="Arial"/>
        <family val="2"/>
      </rPr>
      <t>©</t>
    </r>
    <r>
      <rPr>
        <sz val="8"/>
        <color theme="0" tint="-0.499984740745262"/>
        <rFont val="Arial"/>
        <family val="2"/>
      </rPr>
      <t xml:space="preserve"> 2012</t>
    </r>
  </si>
  <si>
    <t>U.S. Green Building Council</t>
  </si>
  <si>
    <t>All Rights Reserved</t>
  </si>
  <si>
    <t>Summary</t>
  </si>
  <si>
    <t>The reverberation time for each space was not exceeded (Reverberation Time tab)</t>
  </si>
  <si>
    <t>Option 1. The sound absorptive materials requirement is met for each space (Noise Reduction Coefficient tab)</t>
  </si>
  <si>
    <t>Option 2. The reverberation time for each space was not exceeded (Reverberation Time tab)</t>
  </si>
  <si>
    <r>
      <rPr>
        <i/>
        <sz val="10"/>
        <color theme="1"/>
        <rFont val="Arial"/>
        <family val="2"/>
      </rPr>
      <t xml:space="preserve">For all except Schools projects: </t>
    </r>
    <r>
      <rPr>
        <sz val="10"/>
        <color theme="1"/>
        <rFont val="Arial"/>
        <family val="2"/>
      </rPr>
      <t xml:space="preserve"> Complete the table to demonstrate that the sound transmission requirements will be met in all occupied spaces.  Include all acoustically critical spaces/room types or worst case combinations of room assemblies. 
</t>
    </r>
    <r>
      <rPr>
        <i/>
        <sz val="10"/>
        <color theme="1"/>
        <rFont val="Arial"/>
        <family val="2"/>
      </rPr>
      <t>For Schools projects:</t>
    </r>
    <r>
      <rPr>
        <sz val="10"/>
        <color theme="1"/>
        <rFont val="Arial"/>
        <family val="2"/>
      </rPr>
      <t xml:space="preserve"> Complete the table to demonstrate that the sound transmission requirements will be met in all classrooms and other core learning spaces.  Include all acoustically critical spaces/room types or worst case combinations of room assemblies. 
 It is not acceptable to list a single STC value for the room, each surface (plane surrounding the space) should have a separate assembly, so at least one floor/ceiling &amp; one wall assembly must be entered.
</t>
    </r>
  </si>
  <si>
    <t>Other (Specify)</t>
  </si>
  <si>
    <t>Other</t>
  </si>
  <si>
    <t>V03</t>
  </si>
  <si>
    <t>Last updated 7/11/2017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</si>
</sst>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64" formatCode="0.0%"/>
    <numFmt numFmtId="165" formatCode="[$$-409]#,##0"/>
  </numFmts>
  <fonts count="50"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theme="1"/>
      <name val="Arial"/>
      <family val="2"/>
    </font>
    <font>
      <sz val="10"/>
      <color theme="1"/>
      <name val="Arial"/>
      <family val="2"/>
    </font>
    <font>
      <sz val="10"/>
      <name val="Arial"/>
      <family val="2"/>
    </font>
    <font>
      <sz val="10"/>
      <name val="Arial"/>
      <family val="2"/>
    </font>
    <font>
      <sz val="8"/>
      <name val="Arial"/>
      <family val="2"/>
    </font>
    <font>
      <b/>
      <sz val="10"/>
      <name val="Arial"/>
      <family val="2"/>
    </font>
    <font>
      <sz val="11"/>
      <color theme="1"/>
      <name val="Calibri"/>
      <family val="2"/>
      <scheme val="minor"/>
    </font>
    <font>
      <sz val="9"/>
      <name val="Arial"/>
      <family val="2"/>
    </font>
    <font>
      <sz val="9"/>
      <color theme="1"/>
      <name val="Arial"/>
      <family val="2"/>
    </font>
    <font>
      <b/>
      <sz val="10"/>
      <color theme="0"/>
      <name val="Arial"/>
      <family val="2"/>
    </font>
    <font>
      <sz val="10"/>
      <color theme="0"/>
      <name val="Arial"/>
      <family val="2"/>
    </font>
    <font>
      <b/>
      <sz val="10"/>
      <color rgb="FF814119"/>
      <name val="Arial"/>
      <family val="2"/>
    </font>
    <font>
      <sz val="16"/>
      <color theme="0"/>
      <name val="Arial Black"/>
      <family val="2"/>
    </font>
    <font>
      <sz val="10"/>
      <color rgb="FF000000"/>
      <name val="Arial"/>
      <family val="2"/>
    </font>
    <font>
      <b/>
      <sz val="10"/>
      <color indexed="63"/>
      <name val="Arial"/>
      <family val="2"/>
    </font>
    <font>
      <sz val="10"/>
      <color indexed="63"/>
      <name val="Arial"/>
      <family val="2"/>
    </font>
    <font>
      <sz val="11"/>
      <name val="Arial"/>
      <family val="2"/>
    </font>
    <font>
      <b/>
      <sz val="9"/>
      <name val="Arial"/>
      <family val="2"/>
    </font>
    <font>
      <b/>
      <sz val="16"/>
      <name val="Arial"/>
      <family val="2"/>
    </font>
    <font>
      <i/>
      <sz val="10"/>
      <name val="Arial"/>
      <family val="2"/>
    </font>
    <font>
      <b/>
      <sz val="10"/>
      <color rgb="FFFF0000"/>
      <name val="Arial"/>
      <family val="2"/>
    </font>
    <font>
      <sz val="10"/>
      <color rgb="FFFF0000"/>
      <name val="Arial"/>
      <family val="2"/>
    </font>
    <font>
      <sz val="11"/>
      <color indexed="8"/>
      <name val="Calibri"/>
      <family val="2"/>
    </font>
    <font>
      <sz val="10"/>
      <color rgb="FF777777"/>
      <name val="Arial"/>
      <family val="2"/>
    </font>
    <font>
      <sz val="10"/>
      <color indexed="81"/>
      <name val="Arial"/>
      <family val="2"/>
    </font>
    <font>
      <u/>
      <sz val="9"/>
      <color theme="1"/>
      <name val="Arial"/>
      <family val="2"/>
    </font>
    <font>
      <sz val="11"/>
      <color theme="0"/>
      <name val="Arial"/>
      <family val="2"/>
    </font>
    <font>
      <sz val="12"/>
      <name val="Arial"/>
      <family val="2"/>
    </font>
    <font>
      <sz val="10"/>
      <color rgb="FF00B0F0"/>
      <name val="Arial"/>
      <family val="2"/>
    </font>
    <font>
      <sz val="16"/>
      <name val="Arial Black"/>
      <family val="2"/>
    </font>
    <font>
      <i/>
      <sz val="10"/>
      <color theme="1"/>
      <name val="Arial"/>
      <family val="2"/>
    </font>
    <font>
      <b/>
      <sz val="12"/>
      <color theme="1"/>
      <name val="Arial"/>
      <family val="2"/>
    </font>
    <font>
      <u/>
      <sz val="9"/>
      <name val="Arial"/>
      <family val="2"/>
    </font>
    <font>
      <b/>
      <sz val="10"/>
      <color theme="1"/>
      <name val="Arial"/>
      <family val="2"/>
    </font>
    <font>
      <i/>
      <sz val="10"/>
      <color theme="0"/>
      <name val="Arial"/>
      <family val="2"/>
    </font>
    <font>
      <vertAlign val="subscript"/>
      <sz val="10"/>
      <name val="Arial"/>
      <family val="2"/>
    </font>
    <font>
      <u/>
      <sz val="11"/>
      <color theme="10"/>
      <name val="Calibri"/>
      <family val="2"/>
      <scheme val="minor"/>
    </font>
    <font>
      <u/>
      <sz val="11"/>
      <color theme="11"/>
      <name val="Calibri"/>
      <family val="2"/>
      <scheme val="minor"/>
    </font>
    <font>
      <sz val="10"/>
      <color theme="2" tint="-9.9978637043366805E-2"/>
      <name val="Arial"/>
      <family val="2"/>
    </font>
    <font>
      <sz val="8"/>
      <color theme="0" tint="-0.499984740745262"/>
      <name val="Arial"/>
      <family val="2"/>
    </font>
    <font>
      <sz val="9"/>
      <color theme="0" tint="-0.499984740745262"/>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00ADD0"/>
        <bgColor indexed="64"/>
      </patternFill>
    </fill>
    <fill>
      <patternFill patternType="solid">
        <fgColor theme="0" tint="-0.14996795556505021"/>
        <bgColor indexed="64"/>
      </patternFill>
    </fill>
  </fills>
  <borders count="76">
    <border>
      <left/>
      <right/>
      <top/>
      <bottom/>
      <diagonal/>
    </border>
    <border>
      <left/>
      <right style="thin">
        <color theme="0" tint="-0.499984740745262"/>
      </right>
      <top/>
      <bottom style="thin">
        <color theme="0" tint="-0.499984740745262"/>
      </bottom>
      <diagonal/>
    </border>
    <border>
      <left/>
      <right/>
      <top/>
      <bottom style="thin">
        <color theme="0" tint="-0.499984740745262"/>
      </bottom>
      <diagonal/>
    </border>
    <border>
      <left style="thin">
        <color theme="0" tint="-0.499984740745262"/>
      </left>
      <right/>
      <top/>
      <bottom style="thin">
        <color theme="0" tint="-0.499984740745262"/>
      </bottom>
      <diagonal/>
    </border>
    <border>
      <left/>
      <right style="thin">
        <color theme="0" tint="-0.499984740745262"/>
      </right>
      <top/>
      <bottom/>
      <diagonal/>
    </border>
    <border>
      <left style="thin">
        <color theme="0" tint="-0.499984740745262"/>
      </left>
      <right/>
      <top/>
      <bottom/>
      <diagonal/>
    </border>
    <border>
      <left/>
      <right style="thin">
        <color theme="0" tint="-0.499984740745262"/>
      </right>
      <top style="thin">
        <color theme="0" tint="-0.499984740745262"/>
      </top>
      <bottom/>
      <diagonal/>
    </border>
    <border>
      <left/>
      <right/>
      <top style="thin">
        <color theme="0" tint="-0.499984740745262"/>
      </top>
      <bottom/>
      <diagonal/>
    </border>
    <border>
      <left style="thin">
        <color theme="0" tint="-0.499984740745262"/>
      </left>
      <right/>
      <top style="thin">
        <color theme="0" tint="-0.49998474074526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thin">
        <color theme="0" tint="-0.249977111117893"/>
      </left>
      <right style="thin">
        <color theme="0" tint="-0.499984740745262"/>
      </right>
      <top/>
      <bottom/>
      <diagonal/>
    </border>
    <border>
      <left/>
      <right style="thin">
        <color theme="0" tint="-0.499984740745262"/>
      </right>
      <top style="thin">
        <color theme="0" tint="-0.499984740745262"/>
      </top>
      <bottom style="thin">
        <color theme="0" tint="-0.499984740745262"/>
      </bottom>
      <diagonal/>
    </border>
    <border>
      <left/>
      <right/>
      <top style="thin">
        <color theme="0" tint="-0.24994659260841701"/>
      </top>
      <bottom/>
      <diagonal/>
    </border>
    <border>
      <left style="thin">
        <color theme="0" tint="-0.499984740745262"/>
      </left>
      <right style="thin">
        <color theme="0" tint="-0.24994659260841701"/>
      </right>
      <top style="thin">
        <color theme="0" tint="-0.499984740745262"/>
      </top>
      <bottom style="thin">
        <color theme="0" tint="-0.24994659260841701"/>
      </bottom>
      <diagonal/>
    </border>
    <border>
      <left style="thin">
        <color theme="0" tint="-0.24994659260841701"/>
      </left>
      <right style="thin">
        <color theme="0" tint="-0.24994659260841701"/>
      </right>
      <top style="thin">
        <color theme="0" tint="-0.499984740745262"/>
      </top>
      <bottom style="thin">
        <color theme="0" tint="-0.24994659260841701"/>
      </bottom>
      <diagonal/>
    </border>
    <border>
      <left style="thin">
        <color theme="0" tint="-0.499984740745262"/>
      </left>
      <right style="thin">
        <color theme="0" tint="-0.24994659260841701"/>
      </right>
      <top style="thin">
        <color theme="0" tint="-0.24994659260841701"/>
      </top>
      <bottom style="thin">
        <color theme="0" tint="-0.499984740745262"/>
      </bottom>
      <diagonal/>
    </border>
    <border>
      <left style="thin">
        <color theme="0" tint="-0.24994659260841701"/>
      </left>
      <right style="thin">
        <color theme="0" tint="-0.24994659260841701"/>
      </right>
      <top style="thin">
        <color theme="0" tint="-0.24994659260841701"/>
      </top>
      <bottom style="thin">
        <color theme="0" tint="-0.499984740745262"/>
      </bottom>
      <diagonal/>
    </border>
    <border>
      <left style="thin">
        <color theme="0" tint="-0.499984740745262"/>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499984740745262"/>
      </bottom>
      <diagonal/>
    </border>
    <border>
      <left style="thin">
        <color theme="0" tint="-0.24994659260841701"/>
      </left>
      <right/>
      <top style="thin">
        <color theme="0" tint="-0.24994659260841701"/>
      </top>
      <bottom style="thin">
        <color theme="0" tint="-0.24994659260841701"/>
      </bottom>
      <diagonal/>
    </border>
    <border>
      <left style="thin">
        <color theme="0" tint="-0.499984740745262"/>
      </left>
      <right style="thin">
        <color theme="0" tint="-0.24994659260841701"/>
      </right>
      <top style="thin">
        <color theme="0" tint="-0.24994659260841701"/>
      </top>
      <bottom/>
      <diagonal/>
    </border>
    <border>
      <left style="thin">
        <color theme="0" tint="-0.499984740745262"/>
      </left>
      <right style="thin">
        <color theme="0" tint="-0.24994659260841701"/>
      </right>
      <top/>
      <bottom style="thin">
        <color theme="0" tint="-0.499984740745262"/>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499984740745262"/>
      </bottom>
      <diagonal/>
    </border>
    <border>
      <left style="thin">
        <color theme="0" tint="-0.24994659260841701"/>
      </left>
      <right style="thin">
        <color theme="0" tint="-0.499984740745262"/>
      </right>
      <top style="thin">
        <color theme="0" tint="-0.24994659260841701"/>
      </top>
      <bottom/>
      <diagonal/>
    </border>
    <border>
      <left style="thin">
        <color theme="0" tint="-0.24994659260841701"/>
      </left>
      <right style="thin">
        <color theme="0" tint="-0.499984740745262"/>
      </right>
      <top/>
      <bottom style="thin">
        <color theme="0" tint="-0.499984740745262"/>
      </bottom>
      <diagonal/>
    </border>
    <border>
      <left style="thin">
        <color theme="0" tint="-0.499984740745262"/>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top/>
      <bottom style="thin">
        <color theme="0" tint="-0.24994659260841701"/>
      </bottom>
      <diagonal/>
    </border>
    <border>
      <left style="thin">
        <color theme="0" tint="-0.24994659260841701"/>
      </left>
      <right style="thin">
        <color theme="0" tint="-0.24994659260841701"/>
      </right>
      <top style="thin">
        <color theme="0" tint="-0.499984740745262"/>
      </top>
      <bottom/>
      <diagonal/>
    </border>
    <border>
      <left style="thin">
        <color theme="0" tint="-0.499984740745262"/>
      </left>
      <right style="thin">
        <color theme="0" tint="-0.24994659260841701"/>
      </right>
      <top style="thin">
        <color theme="0" tint="-0.499984740745262"/>
      </top>
      <bottom style="thin">
        <color theme="0" tint="-0.499984740745262"/>
      </bottom>
      <diagonal/>
    </border>
    <border>
      <left style="thin">
        <color theme="0" tint="-0.24994659260841701"/>
      </left>
      <right style="thin">
        <color theme="0" tint="-0.24994659260841701"/>
      </right>
      <top style="thin">
        <color theme="0" tint="-0.499984740745262"/>
      </top>
      <bottom style="thin">
        <color theme="0" tint="-0.499984740745262"/>
      </bottom>
      <diagonal/>
    </border>
    <border>
      <left style="thin">
        <color theme="0" tint="-0.24994659260841701"/>
      </left>
      <right/>
      <top style="thin">
        <color theme="0" tint="-0.24994659260841701"/>
      </top>
      <bottom/>
      <diagonal/>
    </border>
    <border>
      <left/>
      <right style="thin">
        <color theme="0" tint="-0.24994659260841701"/>
      </right>
      <top/>
      <bottom/>
      <diagonal/>
    </border>
    <border>
      <left style="thin">
        <color theme="0" tint="-0.499984740745262"/>
      </left>
      <right style="thin">
        <color theme="0" tint="-0.24994659260841701"/>
      </right>
      <top style="thin">
        <color theme="0" tint="-0.499984740745262"/>
      </top>
      <bottom/>
      <diagonal/>
    </border>
    <border>
      <left/>
      <right style="thin">
        <color theme="0" tint="-0.499984740745262"/>
      </right>
      <top/>
      <bottom style="thin">
        <color theme="0" tint="-0.24994659260841701"/>
      </bottom>
      <diagonal/>
    </border>
    <border>
      <left style="thin">
        <color theme="0" tint="-0.24994659260841701"/>
      </left>
      <right style="thin">
        <color theme="0" tint="-0.499984740745262"/>
      </right>
      <top style="thin">
        <color theme="0" tint="-0.499984740745262"/>
      </top>
      <bottom/>
      <diagonal/>
    </border>
    <border>
      <left style="thin">
        <color theme="0" tint="-0.24994659260841701"/>
      </left>
      <right style="thin">
        <color theme="0" tint="-0.499984740745262"/>
      </right>
      <top style="thin">
        <color theme="0" tint="-0.499984740745262"/>
      </top>
      <bottom style="thin">
        <color theme="0" tint="-0.24994659260841701"/>
      </bottom>
      <diagonal/>
    </border>
    <border>
      <left style="thin">
        <color theme="0" tint="-0.24994659260841701"/>
      </left>
      <right style="thin">
        <color theme="0" tint="-0.499984740745262"/>
      </right>
      <top style="thin">
        <color theme="0" tint="-0.24994659260841701"/>
      </top>
      <bottom style="thin">
        <color theme="0" tint="-0.24994659260841701"/>
      </bottom>
      <diagonal/>
    </border>
    <border>
      <left style="thin">
        <color theme="0" tint="-0.24994659260841701"/>
      </left>
      <right style="thin">
        <color theme="0" tint="-0.499984740745262"/>
      </right>
      <top style="thin">
        <color theme="0" tint="-0.24994659260841701"/>
      </top>
      <bottom style="thin">
        <color theme="0" tint="-0.499984740745262"/>
      </bottom>
      <diagonal/>
    </border>
    <border>
      <left style="thin">
        <color theme="0" tint="-0.34998626667073579"/>
      </left>
      <right/>
      <top/>
      <bottom/>
      <diagonal/>
    </border>
    <border>
      <left style="thin">
        <color theme="0" tint="-0.24994659260841701"/>
      </left>
      <right style="thin">
        <color theme="0" tint="-0.499984740745262"/>
      </right>
      <top/>
      <bottom style="thin">
        <color theme="0" tint="-0.24994659260841701"/>
      </bottom>
      <diagonal/>
    </border>
    <border>
      <left style="thin">
        <color theme="0" tint="-0.24994659260841701"/>
      </left>
      <right style="thin">
        <color theme="0" tint="-0.499984740745262"/>
      </right>
      <top style="thin">
        <color theme="0" tint="-0.499984740745262"/>
      </top>
      <bottom style="thin">
        <color theme="0" tint="-0.499984740745262"/>
      </bottom>
      <diagonal/>
    </border>
    <border>
      <left/>
      <right style="thin">
        <color theme="0" tint="-0.24994659260841701"/>
      </right>
      <top style="thin">
        <color theme="0" tint="-0.499984740745262"/>
      </top>
      <bottom style="thin">
        <color theme="0" tint="-0.499984740745262"/>
      </bottom>
      <diagonal/>
    </border>
    <border>
      <left style="thin">
        <color theme="0" tint="-0.24994659260841701"/>
      </left>
      <right/>
      <top style="thin">
        <color theme="0" tint="-0.499984740745262"/>
      </top>
      <bottom style="thin">
        <color theme="0" tint="-0.499984740745262"/>
      </bottom>
      <diagonal/>
    </border>
    <border>
      <left style="thin">
        <color theme="0" tint="-0.24994659260841701"/>
      </left>
      <right/>
      <top style="thin">
        <color theme="0" tint="-0.499984740745262"/>
      </top>
      <bottom style="thin">
        <color theme="0" tint="-0.24994659260841701"/>
      </bottom>
      <diagonal/>
    </border>
    <border>
      <left style="thin">
        <color theme="0" tint="-0.499984740745262"/>
      </left>
      <right style="thin">
        <color theme="0" tint="-0.499984740745262"/>
      </right>
      <top style="thin">
        <color theme="0" tint="-0.24994659260841701"/>
      </top>
      <bottom style="thin">
        <color theme="0" tint="-0.24994659260841701"/>
      </bottom>
      <diagonal/>
    </border>
    <border>
      <left style="thin">
        <color theme="0" tint="-0.499984740745262"/>
      </left>
      <right style="thin">
        <color theme="0" tint="-0.499984740745262"/>
      </right>
      <top style="thin">
        <color theme="0" tint="-0.24994659260841701"/>
      </top>
      <bottom style="thin">
        <color theme="0" tint="-0.499984740745262"/>
      </bottom>
      <diagonal/>
    </border>
    <border>
      <left/>
      <right style="thin">
        <color theme="0" tint="-0.499984740745262"/>
      </right>
      <top style="thin">
        <color theme="0" tint="-0.24994659260841701"/>
      </top>
      <bottom/>
      <diagonal/>
    </border>
    <border>
      <left style="thin">
        <color theme="0" tint="-0.499984740745262"/>
      </left>
      <right/>
      <top style="thin">
        <color theme="0" tint="-0.24994659260841701"/>
      </top>
      <bottom/>
      <diagonal/>
    </border>
    <border>
      <left/>
      <right style="thin">
        <color theme="0" tint="-0.24994659260841701"/>
      </right>
      <top style="thin">
        <color theme="0" tint="-0.24994659260841701"/>
      </top>
      <bottom/>
      <diagonal/>
    </border>
    <border>
      <left/>
      <right style="thin">
        <color theme="0" tint="-0.24994659260841701"/>
      </right>
      <top style="thin">
        <color theme="0" tint="-0.24994659260841701"/>
      </top>
      <bottom style="thin">
        <color theme="0" tint="-0.24994659260841701"/>
      </bottom>
      <diagonal/>
    </border>
    <border>
      <left style="thin">
        <color theme="0" tint="-0.499984740745262"/>
      </left>
      <right style="thin">
        <color theme="0" tint="-0.499984740745262"/>
      </right>
      <top/>
      <bottom style="thin">
        <color theme="0" tint="-0.24994659260841701"/>
      </bottom>
      <diagonal/>
    </border>
    <border>
      <left/>
      <right style="thin">
        <color theme="0" tint="-0.499984740745262"/>
      </right>
      <top style="thin">
        <color theme="0" tint="-0.24994659260841701"/>
      </top>
      <bottom style="thin">
        <color theme="0" tint="-0.24994659260841701"/>
      </bottom>
      <diagonal/>
    </border>
    <border>
      <left/>
      <right style="thin">
        <color theme="0" tint="-0.499984740745262"/>
      </right>
      <top style="thin">
        <color theme="0" tint="-0.24994659260841701"/>
      </top>
      <bottom style="thin">
        <color theme="0" tint="-0.499984740745262"/>
      </bottom>
      <diagonal/>
    </border>
    <border>
      <left style="thin">
        <color theme="0" tint="-0.24994659260841701"/>
      </left>
      <right/>
      <top style="thin">
        <color theme="0" tint="-0.499984740745262"/>
      </top>
      <bottom/>
      <diagonal/>
    </border>
    <border>
      <left/>
      <right style="thin">
        <color theme="0" tint="-0.24994659260841701"/>
      </right>
      <top style="thin">
        <color theme="0" tint="-0.499984740745262"/>
      </top>
      <bottom/>
      <diagonal/>
    </border>
    <border>
      <left style="thin">
        <color theme="0" tint="-0.24994659260841701"/>
      </left>
      <right/>
      <top/>
      <bottom style="thin">
        <color theme="0" tint="-0.499984740745262"/>
      </bottom>
      <diagonal/>
    </border>
    <border>
      <left/>
      <right style="thin">
        <color theme="0" tint="-0.24994659260841701"/>
      </right>
      <top/>
      <bottom style="thin">
        <color theme="0" tint="-0.499984740745262"/>
      </bottom>
      <diagonal/>
    </border>
    <border>
      <left/>
      <right style="thin">
        <color theme="0" tint="-0.24994659260841701"/>
      </right>
      <top style="thin">
        <color theme="0" tint="-0.499984740745262"/>
      </top>
      <bottom style="thin">
        <color theme="0" tint="-0.24994659260841701"/>
      </bottom>
      <diagonal/>
    </border>
    <border>
      <left/>
      <right style="thin">
        <color theme="0" tint="-0.24994659260841701"/>
      </right>
      <top style="thin">
        <color theme="0" tint="-0.24994659260841701"/>
      </top>
      <bottom style="thin">
        <color theme="0" tint="-0.499984740745262"/>
      </bottom>
      <diagonal/>
    </border>
    <border>
      <left style="thin">
        <color theme="0" tint="-0.499984740745262"/>
      </left>
      <right style="thin">
        <color theme="0" tint="-0.249977111117893"/>
      </right>
      <top style="thin">
        <color theme="0" tint="-0.499984740745262"/>
      </top>
      <bottom style="thin">
        <color theme="0" tint="-0.249977111117893"/>
      </bottom>
      <diagonal/>
    </border>
    <border>
      <left style="thin">
        <color theme="0" tint="-0.249977111117893"/>
      </left>
      <right style="thin">
        <color theme="0" tint="-0.249977111117893"/>
      </right>
      <top style="thin">
        <color theme="0" tint="-0.499984740745262"/>
      </top>
      <bottom style="thin">
        <color theme="0" tint="-0.249977111117893"/>
      </bottom>
      <diagonal/>
    </border>
    <border>
      <left style="thin">
        <color theme="0" tint="-0.249977111117893"/>
      </left>
      <right style="thin">
        <color theme="0" tint="-0.499984740745262"/>
      </right>
      <top style="thin">
        <color theme="0" tint="-0.499984740745262"/>
      </top>
      <bottom style="thin">
        <color theme="0" tint="-0.249977111117893"/>
      </bottom>
      <diagonal/>
    </border>
    <border>
      <left style="thin">
        <color theme="0" tint="-0.499984740745262"/>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499984740745262"/>
      </right>
      <top style="thin">
        <color theme="0" tint="-0.249977111117893"/>
      </top>
      <bottom style="thin">
        <color theme="0" tint="-0.249977111117893"/>
      </bottom>
      <diagonal/>
    </border>
    <border>
      <left style="thin">
        <color theme="0" tint="-0.499984740745262"/>
      </left>
      <right style="thin">
        <color theme="0" tint="-0.249977111117893"/>
      </right>
      <top style="thin">
        <color theme="0" tint="-0.249977111117893"/>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499984740745262"/>
      </bottom>
      <diagonal/>
    </border>
    <border>
      <left style="thin">
        <color theme="0" tint="-0.249977111117893"/>
      </left>
      <right style="thin">
        <color theme="0" tint="-0.499984740745262"/>
      </right>
      <top style="thin">
        <color theme="0" tint="-0.249977111117893"/>
      </top>
      <bottom style="thin">
        <color theme="0" tint="-0.499984740745262"/>
      </bottom>
      <diagonal/>
    </border>
  </borders>
  <cellStyleXfs count="53">
    <xf numFmtId="0" fontId="0" fillId="0" borderId="0"/>
    <xf numFmtId="0" fontId="11" fillId="0" borderId="0"/>
    <xf numFmtId="44" fontId="12" fillId="0" borderId="0" applyFont="0" applyFill="0" applyBorder="0" applyAlignment="0" applyProtection="0"/>
    <xf numFmtId="0" fontId="12" fillId="0" borderId="0"/>
    <xf numFmtId="9" fontId="12" fillId="0" borderId="0" applyFont="0" applyFill="0" applyBorder="0" applyAlignment="0" applyProtection="0"/>
    <xf numFmtId="0" fontId="11" fillId="0" borderId="0"/>
    <xf numFmtId="44" fontId="11" fillId="0" borderId="0" applyFont="0" applyFill="0" applyBorder="0" applyAlignment="0" applyProtection="0"/>
    <xf numFmtId="9" fontId="11" fillId="0" borderId="0" applyFont="0" applyFill="0" applyBorder="0" applyAlignment="0" applyProtection="0"/>
    <xf numFmtId="0" fontId="15" fillId="0" borderId="0"/>
    <xf numFmtId="9" fontId="31" fillId="0" borderId="0" applyFont="0" applyFill="0" applyBorder="0" applyAlignment="0" applyProtection="0"/>
    <xf numFmtId="43" fontId="15" fillId="0" borderId="0" applyFont="0" applyFill="0" applyBorder="0" applyAlignment="0" applyProtection="0"/>
    <xf numFmtId="0" fontId="8" fillId="0" borderId="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15" fillId="0" borderId="0"/>
  </cellStyleXfs>
  <cellXfs count="598">
    <xf numFmtId="0" fontId="0" fillId="0" borderId="0" xfId="0"/>
    <xf numFmtId="0" fontId="10" fillId="5" borderId="0" xfId="0" applyFont="1" applyFill="1" applyProtection="1">
      <protection hidden="1"/>
    </xf>
    <xf numFmtId="0" fontId="10" fillId="0" borderId="0" xfId="0" applyFont="1" applyFill="1" applyProtection="1">
      <protection hidden="1"/>
    </xf>
    <xf numFmtId="0" fontId="10" fillId="0" borderId="0" xfId="0" applyFont="1" applyFill="1" applyAlignment="1" applyProtection="1">
      <alignment vertical="center"/>
      <protection hidden="1"/>
    </xf>
    <xf numFmtId="0" fontId="10" fillId="0" borderId="0" xfId="0" applyFont="1" applyProtection="1">
      <protection hidden="1"/>
    </xf>
    <xf numFmtId="0" fontId="21" fillId="5" borderId="0" xfId="0" applyFont="1" applyFill="1" applyAlignment="1" applyProtection="1">
      <protection hidden="1"/>
    </xf>
    <xf numFmtId="0" fontId="10" fillId="5" borderId="0" xfId="0" applyFont="1" applyFill="1" applyAlignment="1" applyProtection="1">
      <protection hidden="1"/>
    </xf>
    <xf numFmtId="0" fontId="19" fillId="5" borderId="0" xfId="0" applyFont="1" applyFill="1" applyAlignment="1" applyProtection="1">
      <alignment vertical="center"/>
      <protection hidden="1"/>
    </xf>
    <xf numFmtId="0" fontId="19" fillId="0" borderId="0" xfId="0" applyFont="1" applyFill="1" applyAlignment="1" applyProtection="1">
      <alignment vertical="center" wrapText="1"/>
      <protection hidden="1"/>
    </xf>
    <xf numFmtId="0" fontId="20" fillId="0" borderId="0" xfId="0" applyFont="1" applyFill="1" applyAlignment="1" applyProtection="1">
      <alignment wrapText="1"/>
      <protection hidden="1"/>
    </xf>
    <xf numFmtId="0" fontId="9" fillId="0" borderId="0" xfId="0" applyFont="1" applyProtection="1">
      <protection hidden="1"/>
    </xf>
    <xf numFmtId="0" fontId="14" fillId="0" borderId="0" xfId="1" applyFont="1" applyFill="1" applyBorder="1" applyAlignment="1" applyProtection="1">
      <alignment vertical="center" wrapText="1"/>
      <protection hidden="1"/>
    </xf>
    <xf numFmtId="0" fontId="12" fillId="0" borderId="0" xfId="1" applyFont="1" applyFill="1" applyBorder="1" applyAlignment="1" applyProtection="1">
      <alignment horizontal="center" vertical="center" wrapText="1"/>
      <protection hidden="1"/>
    </xf>
    <xf numFmtId="0" fontId="9" fillId="0" borderId="0" xfId="0" applyFont="1" applyFill="1" applyBorder="1" applyProtection="1">
      <protection hidden="1"/>
    </xf>
    <xf numFmtId="0" fontId="17" fillId="0" borderId="0" xfId="0" applyFont="1" applyAlignment="1" applyProtection="1">
      <alignment horizontal="left" vertical="top" wrapText="1"/>
      <protection hidden="1"/>
    </xf>
    <xf numFmtId="0" fontId="13" fillId="0" borderId="0" xfId="1" applyFont="1" applyFill="1" applyBorder="1" applyAlignment="1" applyProtection="1">
      <alignment horizontal="left" vertical="center"/>
      <protection hidden="1"/>
    </xf>
    <xf numFmtId="0" fontId="10" fillId="0" borderId="0" xfId="0" applyFont="1" applyBorder="1" applyAlignment="1" applyProtection="1">
      <alignment horizontal="left"/>
      <protection hidden="1"/>
    </xf>
    <xf numFmtId="0" fontId="14" fillId="0" borderId="15" xfId="5" applyFont="1" applyFill="1" applyBorder="1" applyAlignment="1" applyProtection="1">
      <alignment vertical="center" wrapText="1"/>
      <protection hidden="1"/>
    </xf>
    <xf numFmtId="49" fontId="23" fillId="6" borderId="11" xfId="5" applyNumberFormat="1" applyFont="1" applyFill="1" applyBorder="1" applyAlignment="1" applyProtection="1">
      <alignment vertical="center" textRotation="90" wrapText="1"/>
      <protection hidden="1"/>
    </xf>
    <xf numFmtId="0" fontId="10" fillId="0" borderId="0" xfId="0" applyFont="1" applyFill="1" applyBorder="1" applyProtection="1">
      <protection hidden="1"/>
    </xf>
    <xf numFmtId="0" fontId="11" fillId="0" borderId="0" xfId="5" applyFont="1" applyFill="1" applyBorder="1" applyAlignment="1" applyProtection="1">
      <alignment horizontal="left" vertical="center"/>
      <protection hidden="1"/>
    </xf>
    <xf numFmtId="4" fontId="11" fillId="6" borderId="11" xfId="7" applyNumberFormat="1" applyFont="1" applyFill="1" applyBorder="1" applyAlignment="1" applyProtection="1">
      <alignment horizontal="right" vertical="center"/>
      <protection hidden="1"/>
    </xf>
    <xf numFmtId="0" fontId="11" fillId="0" borderId="0" xfId="5" applyFont="1" applyFill="1" applyBorder="1" applyAlignment="1" applyProtection="1">
      <alignment horizontal="center" vertical="center" wrapText="1"/>
      <protection hidden="1"/>
    </xf>
    <xf numFmtId="4" fontId="11" fillId="6" borderId="11" xfId="7" applyNumberFormat="1" applyFont="1" applyFill="1" applyBorder="1" applyAlignment="1" applyProtection="1">
      <alignment horizontal="right" vertical="center" wrapText="1"/>
      <protection hidden="1"/>
    </xf>
    <xf numFmtId="4" fontId="11" fillId="6" borderId="12" xfId="7" applyNumberFormat="1" applyFont="1" applyFill="1" applyBorder="1" applyAlignment="1" applyProtection="1">
      <alignment horizontal="right" vertical="center" wrapText="1"/>
      <protection hidden="1"/>
    </xf>
    <xf numFmtId="165" fontId="11" fillId="0" borderId="0" xfId="5" applyNumberFormat="1" applyFont="1" applyFill="1" applyBorder="1" applyAlignment="1" applyProtection="1">
      <alignment vertical="center" wrapText="1"/>
      <protection hidden="1"/>
    </xf>
    <xf numFmtId="0" fontId="10" fillId="0" borderId="0" xfId="0" applyFont="1" applyAlignment="1" applyProtection="1">
      <alignment vertical="top" wrapText="1"/>
      <protection hidden="1"/>
    </xf>
    <xf numFmtId="49" fontId="24" fillId="2" borderId="10" xfId="5" applyNumberFormat="1" applyFont="1" applyFill="1" applyBorder="1" applyAlignment="1" applyProtection="1">
      <alignment textRotation="90"/>
      <protection hidden="1"/>
    </xf>
    <xf numFmtId="49" fontId="24" fillId="2" borderId="11" xfId="5" applyNumberFormat="1" applyFont="1" applyFill="1" applyBorder="1" applyAlignment="1" applyProtection="1">
      <alignment textRotation="90"/>
      <protection hidden="1"/>
    </xf>
    <xf numFmtId="0" fontId="10" fillId="0" borderId="4" xfId="0" applyFont="1" applyFill="1" applyBorder="1" applyProtection="1">
      <protection hidden="1"/>
    </xf>
    <xf numFmtId="0" fontId="11" fillId="3" borderId="4" xfId="5" applyFont="1" applyFill="1" applyBorder="1" applyAlignment="1" applyProtection="1">
      <alignment horizontal="center" vertical="center" wrapText="1"/>
      <protection hidden="1"/>
    </xf>
    <xf numFmtId="0" fontId="10" fillId="0" borderId="4" xfId="0" applyFont="1" applyBorder="1" applyProtection="1">
      <protection hidden="1"/>
    </xf>
    <xf numFmtId="0" fontId="11" fillId="0" borderId="7" xfId="5" applyFont="1" applyFill="1" applyBorder="1" applyAlignment="1" applyProtection="1">
      <alignment horizontal="left" vertical="center" wrapText="1" indent="1"/>
      <protection hidden="1"/>
    </xf>
    <xf numFmtId="0" fontId="0" fillId="0" borderId="7" xfId="0" applyFill="1" applyBorder="1" applyProtection="1">
      <protection hidden="1"/>
    </xf>
    <xf numFmtId="0" fontId="0" fillId="0" borderId="0" xfId="0" applyFill="1" applyBorder="1" applyProtection="1">
      <protection hidden="1"/>
    </xf>
    <xf numFmtId="0" fontId="11" fillId="0" borderId="0" xfId="5" applyFont="1" applyFill="1" applyBorder="1" applyAlignment="1" applyProtection="1">
      <alignment horizontal="left" vertical="center" wrapText="1" indent="1"/>
      <protection hidden="1"/>
    </xf>
    <xf numFmtId="0" fontId="11" fillId="0" borderId="0" xfId="0" applyFont="1" applyFill="1" applyAlignment="1" applyProtection="1">
      <alignment vertical="center" wrapText="1"/>
      <protection hidden="1"/>
    </xf>
    <xf numFmtId="0" fontId="11" fillId="0" borderId="0" xfId="0" applyFont="1" applyFill="1" applyAlignment="1" applyProtection="1">
      <alignment vertical="center"/>
      <protection hidden="1"/>
    </xf>
    <xf numFmtId="0" fontId="19" fillId="0" borderId="0" xfId="1" applyFont="1" applyFill="1" applyBorder="1" applyAlignment="1" applyProtection="1">
      <alignment horizontal="center" vertical="center" wrapText="1"/>
      <protection hidden="1"/>
    </xf>
    <xf numFmtId="0" fontId="35" fillId="0" borderId="0" xfId="0" applyFont="1" applyFill="1" applyBorder="1" applyProtection="1">
      <protection hidden="1"/>
    </xf>
    <xf numFmtId="0" fontId="19" fillId="0" borderId="0" xfId="0" applyFont="1" applyFill="1" applyProtection="1">
      <protection hidden="1"/>
    </xf>
    <xf numFmtId="0" fontId="19" fillId="0" borderId="4" xfId="0" applyFont="1" applyFill="1" applyBorder="1" applyProtection="1">
      <protection hidden="1"/>
    </xf>
    <xf numFmtId="0" fontId="0" fillId="0" borderId="0" xfId="0" applyProtection="1">
      <protection hidden="1"/>
    </xf>
    <xf numFmtId="49" fontId="14" fillId="6" borderId="3" xfId="5" applyNumberFormat="1" applyFont="1" applyFill="1" applyBorder="1" applyAlignment="1" applyProtection="1">
      <alignment vertical="center" wrapText="1"/>
      <protection hidden="1"/>
    </xf>
    <xf numFmtId="49" fontId="14" fillId="6" borderId="5" xfId="5" applyNumberFormat="1" applyFont="1" applyFill="1" applyBorder="1" applyAlignment="1" applyProtection="1">
      <alignment vertical="center" wrapText="1"/>
      <protection hidden="1"/>
    </xf>
    <xf numFmtId="0" fontId="21" fillId="5" borderId="0" xfId="0" applyFont="1" applyFill="1" applyProtection="1">
      <protection hidden="1"/>
    </xf>
    <xf numFmtId="164" fontId="11" fillId="0" borderId="0" xfId="7" applyNumberFormat="1" applyFont="1" applyFill="1" applyBorder="1" applyAlignment="1" applyProtection="1">
      <alignment horizontal="center" vertical="center"/>
      <protection hidden="1"/>
    </xf>
    <xf numFmtId="49" fontId="24" fillId="2" borderId="5" xfId="5" applyNumberFormat="1" applyFont="1" applyFill="1" applyBorder="1" applyAlignment="1" applyProtection="1">
      <alignment textRotation="90"/>
      <protection hidden="1"/>
    </xf>
    <xf numFmtId="49" fontId="24" fillId="2" borderId="5" xfId="5" applyNumberFormat="1" applyFont="1" applyFill="1" applyBorder="1" applyAlignment="1" applyProtection="1">
      <alignment horizontal="center" textRotation="90"/>
      <protection hidden="1"/>
    </xf>
    <xf numFmtId="164" fontId="11" fillId="2" borderId="45" xfId="7" applyNumberFormat="1" applyFont="1" applyFill="1" applyBorder="1" applyAlignment="1" applyProtection="1">
      <alignment horizontal="center" vertical="center" wrapText="1"/>
      <protection hidden="1"/>
    </xf>
    <xf numFmtId="0" fontId="11" fillId="2" borderId="20" xfId="1" applyFont="1" applyFill="1" applyBorder="1" applyAlignment="1" applyProtection="1">
      <alignment horizontal="center" vertical="center" wrapText="1"/>
      <protection hidden="1"/>
    </xf>
    <xf numFmtId="0" fontId="11" fillId="6" borderId="46" xfId="1" applyFont="1" applyFill="1" applyBorder="1" applyAlignment="1" applyProtection="1">
      <alignment horizontal="center" vertical="center" wrapText="1"/>
      <protection hidden="1"/>
    </xf>
    <xf numFmtId="0" fontId="11" fillId="2" borderId="21" xfId="1" applyFont="1" applyFill="1" applyBorder="1" applyAlignment="1" applyProtection="1">
      <alignment horizontal="center" vertical="center" wrapText="1"/>
      <protection hidden="1"/>
    </xf>
    <xf numFmtId="0" fontId="11" fillId="2" borderId="45" xfId="1" applyFont="1" applyFill="1" applyBorder="1" applyAlignment="1" applyProtection="1">
      <alignment horizontal="center" vertical="center" wrapText="1"/>
      <protection hidden="1"/>
    </xf>
    <xf numFmtId="0" fontId="11" fillId="6" borderId="0" xfId="1" applyNumberFormat="1" applyFont="1" applyFill="1" applyBorder="1" applyAlignment="1" applyProtection="1">
      <alignment horizontal="center" vertical="center"/>
    </xf>
    <xf numFmtId="49" fontId="16" fillId="4" borderId="19" xfId="5" applyNumberFormat="1" applyFont="1" applyFill="1" applyBorder="1" applyAlignment="1" applyProtection="1">
      <alignment horizontal="left" vertical="center"/>
      <protection locked="0"/>
    </xf>
    <xf numFmtId="0" fontId="16" fillId="4" borderId="18" xfId="5" applyNumberFormat="1" applyFont="1" applyFill="1" applyBorder="1" applyAlignment="1" applyProtection="1">
      <alignment horizontal="left" vertical="center" wrapText="1"/>
      <protection locked="0"/>
    </xf>
    <xf numFmtId="49" fontId="16" fillId="4" borderId="23" xfId="5" applyNumberFormat="1" applyFont="1" applyFill="1" applyBorder="1" applyAlignment="1" applyProtection="1">
      <alignment horizontal="left" vertical="center"/>
      <protection locked="0"/>
    </xf>
    <xf numFmtId="49" fontId="16" fillId="4" borderId="21" xfId="5" applyNumberFormat="1" applyFont="1" applyFill="1" applyBorder="1" applyAlignment="1" applyProtection="1">
      <alignment horizontal="left" vertical="center"/>
      <protection locked="0"/>
    </xf>
    <xf numFmtId="49" fontId="24" fillId="6" borderId="10" xfId="5" applyNumberFormat="1" applyFont="1" applyFill="1" applyBorder="1" applyAlignment="1" applyProtection="1">
      <alignment horizontal="center" vertical="center" textRotation="90" wrapText="1"/>
      <protection hidden="1"/>
    </xf>
    <xf numFmtId="164" fontId="11" fillId="2" borderId="20" xfId="7" applyNumberFormat="1" applyFont="1" applyFill="1" applyBorder="1" applyAlignment="1" applyProtection="1">
      <alignment horizontal="center" vertical="center" wrapText="1"/>
      <protection hidden="1"/>
    </xf>
    <xf numFmtId="0" fontId="10" fillId="0" borderId="0" xfId="0" applyFont="1" applyBorder="1" applyAlignment="1" applyProtection="1">
      <alignment horizontal="left" vertical="top" wrapText="1"/>
      <protection hidden="1"/>
    </xf>
    <xf numFmtId="0" fontId="10" fillId="5" borderId="0" xfId="0" applyFont="1" applyFill="1" applyProtection="1"/>
    <xf numFmtId="0" fontId="10" fillId="0" borderId="0" xfId="0" applyFont="1" applyProtection="1"/>
    <xf numFmtId="0" fontId="21" fillId="5" borderId="0" xfId="0" applyFont="1" applyFill="1" applyAlignment="1" applyProtection="1"/>
    <xf numFmtId="0" fontId="10" fillId="5" borderId="0" xfId="0" applyFont="1" applyFill="1" applyAlignment="1" applyProtection="1"/>
    <xf numFmtId="0" fontId="19" fillId="5" borderId="0" xfId="0" applyFont="1" applyFill="1" applyAlignment="1" applyProtection="1">
      <alignment vertical="center"/>
    </xf>
    <xf numFmtId="0" fontId="10" fillId="0" borderId="0" xfId="0" applyFont="1" applyFill="1" applyProtection="1"/>
    <xf numFmtId="0" fontId="10" fillId="0" borderId="0" xfId="0" applyFont="1" applyAlignment="1" applyProtection="1">
      <alignment vertical="center"/>
    </xf>
    <xf numFmtId="4" fontId="16" fillId="3" borderId="9" xfId="7" applyNumberFormat="1" applyFont="1" applyFill="1" applyBorder="1" applyAlignment="1" applyProtection="1">
      <alignment horizontal="center" vertical="center"/>
    </xf>
    <xf numFmtId="0" fontId="10" fillId="0" borderId="0" xfId="0" applyFont="1" applyFill="1" applyBorder="1" applyProtection="1"/>
    <xf numFmtId="0" fontId="11" fillId="0" borderId="0" xfId="5" applyFont="1" applyFill="1" applyBorder="1" applyAlignment="1" applyProtection="1">
      <alignment horizontal="left" vertical="center"/>
    </xf>
    <xf numFmtId="44" fontId="14" fillId="0" borderId="0" xfId="6" applyFont="1" applyFill="1" applyBorder="1" applyAlignment="1" applyProtection="1">
      <alignment vertical="center" wrapText="1"/>
    </xf>
    <xf numFmtId="164" fontId="11" fillId="0" borderId="0" xfId="7" applyNumberFormat="1" applyFont="1" applyFill="1" applyBorder="1" applyAlignment="1" applyProtection="1">
      <alignment horizontal="right" vertical="center"/>
    </xf>
    <xf numFmtId="0" fontId="0" fillId="0" borderId="0" xfId="0" applyProtection="1"/>
    <xf numFmtId="49" fontId="16" fillId="4" borderId="18" xfId="1" applyNumberFormat="1" applyFont="1" applyFill="1" applyBorder="1" applyAlignment="1" applyProtection="1">
      <alignment vertical="center"/>
      <protection locked="0"/>
    </xf>
    <xf numFmtId="49" fontId="16" fillId="4" borderId="43" xfId="1" applyNumberFormat="1" applyFont="1" applyFill="1" applyBorder="1" applyAlignment="1" applyProtection="1">
      <alignment vertical="center" wrapText="1"/>
      <protection locked="0"/>
    </xf>
    <xf numFmtId="49" fontId="16" fillId="4" borderId="22" xfId="1" applyNumberFormat="1" applyFont="1" applyFill="1" applyBorder="1" applyAlignment="1" applyProtection="1">
      <alignment vertical="center"/>
      <protection locked="0"/>
    </xf>
    <xf numFmtId="49" fontId="16" fillId="4" borderId="44" xfId="1" applyNumberFormat="1" applyFont="1" applyFill="1" applyBorder="1" applyAlignment="1" applyProtection="1">
      <alignment vertical="center"/>
      <protection locked="0"/>
    </xf>
    <xf numFmtId="49" fontId="16" fillId="4" borderId="20" xfId="1" applyNumberFormat="1" applyFont="1" applyFill="1" applyBorder="1" applyAlignment="1" applyProtection="1">
      <alignment vertical="center"/>
      <protection locked="0"/>
    </xf>
    <xf numFmtId="49" fontId="16" fillId="4" borderId="45" xfId="1" applyNumberFormat="1" applyFont="1" applyFill="1" applyBorder="1" applyAlignment="1" applyProtection="1">
      <alignment vertical="center"/>
      <protection locked="0"/>
    </xf>
    <xf numFmtId="1" fontId="16" fillId="4" borderId="19" xfId="1" applyNumberFormat="1" applyFont="1" applyFill="1" applyBorder="1" applyAlignment="1" applyProtection="1">
      <alignment horizontal="right" vertical="center"/>
      <protection locked="0"/>
    </xf>
    <xf numFmtId="0" fontId="16" fillId="3" borderId="43" xfId="1" applyNumberFormat="1" applyFont="1" applyFill="1" applyBorder="1" applyAlignment="1" applyProtection="1">
      <alignment horizontal="center" vertical="center"/>
    </xf>
    <xf numFmtId="1" fontId="16" fillId="4" borderId="23" xfId="1" applyNumberFormat="1" applyFont="1" applyFill="1" applyBorder="1" applyAlignment="1" applyProtection="1">
      <alignment horizontal="right" vertical="center"/>
      <protection locked="0"/>
    </xf>
    <xf numFmtId="0" fontId="16" fillId="3" borderId="44" xfId="1" applyNumberFormat="1" applyFont="1" applyFill="1" applyBorder="1" applyAlignment="1" applyProtection="1">
      <alignment horizontal="center" vertical="center"/>
    </xf>
    <xf numFmtId="1" fontId="16" fillId="4" borderId="21" xfId="1" applyNumberFormat="1" applyFont="1" applyFill="1" applyBorder="1" applyAlignment="1" applyProtection="1">
      <alignment horizontal="right" vertical="center"/>
      <protection locked="0"/>
    </xf>
    <xf numFmtId="0" fontId="16" fillId="3" borderId="45" xfId="1" applyNumberFormat="1" applyFont="1" applyFill="1" applyBorder="1" applyAlignment="1" applyProtection="1">
      <alignment horizontal="center" vertical="center"/>
    </xf>
    <xf numFmtId="0" fontId="16" fillId="3" borderId="18" xfId="1" applyNumberFormat="1" applyFont="1" applyFill="1" applyBorder="1" applyAlignment="1" applyProtection="1">
      <alignment horizontal="right" vertical="center"/>
    </xf>
    <xf numFmtId="0" fontId="16" fillId="3" borderId="19" xfId="1" applyNumberFormat="1" applyFont="1" applyFill="1" applyBorder="1" applyAlignment="1" applyProtection="1">
      <alignment horizontal="right" vertical="center"/>
    </xf>
    <xf numFmtId="0" fontId="16" fillId="3" borderId="19" xfId="1" applyNumberFormat="1" applyFont="1" applyFill="1" applyBorder="1" applyAlignment="1" applyProtection="1">
      <alignment horizontal="center" vertical="center"/>
    </xf>
    <xf numFmtId="0" fontId="16" fillId="3" borderId="22" xfId="1" applyNumberFormat="1" applyFont="1" applyFill="1" applyBorder="1" applyAlignment="1" applyProtection="1">
      <alignment horizontal="right" vertical="center"/>
    </xf>
    <xf numFmtId="0" fontId="16" fillId="3" borderId="23" xfId="1" applyNumberFormat="1" applyFont="1" applyFill="1" applyBorder="1" applyAlignment="1" applyProtection="1">
      <alignment horizontal="right" vertical="center"/>
    </xf>
    <xf numFmtId="0" fontId="16" fillId="3" borderId="23" xfId="1" applyNumberFormat="1" applyFont="1" applyFill="1" applyBorder="1" applyAlignment="1" applyProtection="1">
      <alignment horizontal="center" vertical="center"/>
    </xf>
    <xf numFmtId="0" fontId="16" fillId="3" borderId="20" xfId="1" applyNumberFormat="1" applyFont="1" applyFill="1" applyBorder="1" applyAlignment="1" applyProtection="1">
      <alignment horizontal="right" vertical="center"/>
    </xf>
    <xf numFmtId="0" fontId="16" fillId="3" borderId="21" xfId="1" applyNumberFormat="1" applyFont="1" applyFill="1" applyBorder="1" applyAlignment="1" applyProtection="1">
      <alignment horizontal="right" vertical="center"/>
    </xf>
    <xf numFmtId="0" fontId="16" fillId="3" borderId="21" xfId="1" applyNumberFormat="1" applyFont="1" applyFill="1" applyBorder="1" applyAlignment="1" applyProtection="1">
      <alignment horizontal="center" vertical="center"/>
    </xf>
    <xf numFmtId="0" fontId="17" fillId="0" borderId="9" xfId="0" applyFont="1" applyFill="1" applyBorder="1" applyAlignment="1" applyProtection="1">
      <alignment horizontal="center" vertical="center"/>
    </xf>
    <xf numFmtId="4" fontId="16" fillId="3" borderId="37" xfId="7" applyNumberFormat="1" applyFont="1" applyFill="1" applyBorder="1" applyAlignment="1" applyProtection="1">
      <alignment horizontal="right" vertical="center" wrapText="1"/>
    </xf>
    <xf numFmtId="4" fontId="16" fillId="3" borderId="48" xfId="7" applyNumberFormat="1" applyFont="1" applyFill="1" applyBorder="1" applyAlignment="1" applyProtection="1">
      <alignment horizontal="right" vertical="center" wrapText="1"/>
    </xf>
    <xf numFmtId="0" fontId="16" fillId="4" borderId="32" xfId="5" applyNumberFormat="1" applyFont="1" applyFill="1" applyBorder="1" applyAlignment="1" applyProtection="1">
      <alignment horizontal="left" vertical="center" wrapText="1"/>
      <protection locked="0"/>
    </xf>
    <xf numFmtId="49" fontId="16" fillId="4" borderId="33" xfId="5" applyNumberFormat="1" applyFont="1" applyFill="1" applyBorder="1" applyAlignment="1" applyProtection="1">
      <alignment horizontal="left" vertical="center"/>
      <protection locked="0"/>
    </xf>
    <xf numFmtId="39" fontId="16" fillId="4" borderId="34" xfId="6" applyNumberFormat="1" applyFont="1" applyFill="1" applyBorder="1" applyAlignment="1" applyProtection="1">
      <alignment horizontal="right" vertical="center" wrapText="1"/>
      <protection locked="0"/>
    </xf>
    <xf numFmtId="0" fontId="16" fillId="4" borderId="22" xfId="5" applyNumberFormat="1" applyFont="1" applyFill="1" applyBorder="1" applyAlignment="1" applyProtection="1">
      <alignment horizontal="left" vertical="center" wrapText="1"/>
      <protection locked="0"/>
    </xf>
    <xf numFmtId="39" fontId="16" fillId="4" borderId="23" xfId="6" applyNumberFormat="1" applyFont="1" applyFill="1" applyBorder="1" applyAlignment="1" applyProtection="1">
      <alignment horizontal="right" vertical="center" wrapText="1"/>
      <protection locked="0"/>
    </xf>
    <xf numFmtId="39" fontId="16" fillId="4" borderId="25" xfId="6" applyNumberFormat="1" applyFont="1" applyFill="1" applyBorder="1" applyAlignment="1" applyProtection="1">
      <alignment horizontal="right" vertical="center" wrapText="1"/>
      <protection locked="0"/>
    </xf>
    <xf numFmtId="39" fontId="16" fillId="4" borderId="21" xfId="6" applyNumberFormat="1" applyFont="1" applyFill="1" applyBorder="1" applyAlignment="1" applyProtection="1">
      <alignment horizontal="right" vertical="center" wrapText="1"/>
      <protection locked="0"/>
    </xf>
    <xf numFmtId="4" fontId="16" fillId="3" borderId="19" xfId="7" applyNumberFormat="1" applyFont="1" applyFill="1" applyBorder="1" applyAlignment="1" applyProtection="1">
      <alignment horizontal="right" vertical="center" wrapText="1"/>
    </xf>
    <xf numFmtId="4" fontId="16" fillId="3" borderId="43" xfId="7" applyNumberFormat="1" applyFont="1" applyFill="1" applyBorder="1" applyAlignment="1" applyProtection="1">
      <alignment horizontal="right" vertical="center" wrapText="1"/>
    </xf>
    <xf numFmtId="4" fontId="16" fillId="3" borderId="23" xfId="7" applyNumberFormat="1" applyFont="1" applyFill="1" applyBorder="1" applyAlignment="1" applyProtection="1">
      <alignment horizontal="right" vertical="center" wrapText="1"/>
    </xf>
    <xf numFmtId="4" fontId="16" fillId="3" borderId="44" xfId="7" applyNumberFormat="1" applyFont="1" applyFill="1" applyBorder="1" applyAlignment="1" applyProtection="1">
      <alignment horizontal="right" vertical="center" wrapText="1"/>
    </xf>
    <xf numFmtId="4" fontId="16" fillId="3" borderId="21" xfId="7" applyNumberFormat="1" applyFont="1" applyFill="1" applyBorder="1" applyAlignment="1" applyProtection="1">
      <alignment horizontal="right" vertical="center" wrapText="1"/>
    </xf>
    <xf numFmtId="4" fontId="16" fillId="3" borderId="45" xfId="7" applyNumberFormat="1" applyFont="1" applyFill="1" applyBorder="1" applyAlignment="1" applyProtection="1">
      <alignment horizontal="right" vertical="center" wrapText="1"/>
    </xf>
    <xf numFmtId="4" fontId="16" fillId="3" borderId="37" xfId="5" applyNumberFormat="1" applyFont="1" applyFill="1" applyBorder="1" applyAlignment="1" applyProtection="1">
      <alignment horizontal="right" vertical="center" wrapText="1"/>
    </xf>
    <xf numFmtId="0" fontId="16" fillId="4" borderId="19" xfId="7" applyNumberFormat="1" applyFont="1" applyFill="1" applyBorder="1" applyAlignment="1" applyProtection="1">
      <alignment horizontal="left" vertical="center" wrapText="1"/>
      <protection locked="0"/>
    </xf>
    <xf numFmtId="0" fontId="16" fillId="4" borderId="23" xfId="7" applyNumberFormat="1" applyFont="1" applyFill="1" applyBorder="1" applyAlignment="1" applyProtection="1">
      <alignment horizontal="left" vertical="center" wrapText="1"/>
      <protection locked="0"/>
    </xf>
    <xf numFmtId="0" fontId="16" fillId="4" borderId="21" xfId="7" applyNumberFormat="1" applyFont="1" applyFill="1" applyBorder="1" applyAlignment="1" applyProtection="1">
      <alignment horizontal="left" vertical="center" wrapText="1"/>
      <protection locked="0"/>
    </xf>
    <xf numFmtId="4" fontId="16" fillId="3" borderId="50" xfId="7" applyNumberFormat="1" applyFont="1" applyFill="1" applyBorder="1" applyAlignment="1" applyProtection="1">
      <alignment horizontal="right" vertical="center" wrapText="1"/>
    </xf>
    <xf numFmtId="4" fontId="16" fillId="3" borderId="50" xfId="5" applyNumberFormat="1" applyFont="1" applyFill="1" applyBorder="1" applyAlignment="1" applyProtection="1">
      <alignment horizontal="right" vertical="center" wrapText="1"/>
    </xf>
    <xf numFmtId="0" fontId="16" fillId="3" borderId="50" xfId="5" applyNumberFormat="1" applyFont="1" applyFill="1" applyBorder="1" applyAlignment="1" applyProtection="1">
      <alignment horizontal="center" vertical="center" wrapText="1"/>
    </xf>
    <xf numFmtId="39" fontId="16" fillId="4" borderId="19" xfId="6" applyNumberFormat="1" applyFont="1" applyFill="1" applyBorder="1" applyAlignment="1" applyProtection="1">
      <alignment horizontal="right" vertical="center" wrapText="1"/>
      <protection locked="0"/>
    </xf>
    <xf numFmtId="39" fontId="16" fillId="4" borderId="43" xfId="6" applyNumberFormat="1" applyFont="1" applyFill="1" applyBorder="1" applyAlignment="1" applyProtection="1">
      <alignment horizontal="right" vertical="center" wrapText="1"/>
      <protection locked="0"/>
    </xf>
    <xf numFmtId="39" fontId="16" fillId="4" borderId="44" xfId="6" applyNumberFormat="1" applyFont="1" applyFill="1" applyBorder="1" applyAlignment="1" applyProtection="1">
      <alignment horizontal="right" vertical="center" wrapText="1"/>
      <protection locked="0"/>
    </xf>
    <xf numFmtId="0" fontId="16" fillId="4" borderId="20" xfId="5" applyNumberFormat="1" applyFont="1" applyFill="1" applyBorder="1" applyAlignment="1" applyProtection="1">
      <alignment horizontal="left" vertical="center" wrapText="1"/>
      <protection locked="0"/>
    </xf>
    <xf numFmtId="39" fontId="16" fillId="4" borderId="45" xfId="6" applyNumberFormat="1" applyFont="1" applyFill="1" applyBorder="1" applyAlignment="1" applyProtection="1">
      <alignment horizontal="right" vertical="center" wrapText="1"/>
      <protection locked="0"/>
    </xf>
    <xf numFmtId="4" fontId="16" fillId="3" borderId="37" xfId="7" applyNumberFormat="1" applyFont="1" applyFill="1" applyBorder="1" applyAlignment="1" applyProtection="1">
      <alignment horizontal="right" vertical="center" wrapText="1"/>
      <protection locked="0"/>
    </xf>
    <xf numFmtId="4" fontId="16" fillId="0" borderId="37" xfId="7" applyNumberFormat="1" applyFont="1" applyFill="1" applyBorder="1" applyAlignment="1" applyProtection="1">
      <alignment horizontal="right" vertical="center" wrapText="1"/>
      <protection locked="0"/>
    </xf>
    <xf numFmtId="2" fontId="16" fillId="0" borderId="50" xfId="7" applyNumberFormat="1" applyFont="1" applyFill="1" applyBorder="1" applyAlignment="1" applyProtection="1">
      <alignment horizontal="right" vertical="center" wrapText="1"/>
      <protection locked="0"/>
    </xf>
    <xf numFmtId="0" fontId="21" fillId="5" borderId="0" xfId="0" applyFont="1" applyFill="1" applyProtection="1"/>
    <xf numFmtId="0" fontId="37" fillId="5" borderId="0" xfId="0" applyFont="1" applyFill="1" applyProtection="1"/>
    <xf numFmtId="0" fontId="19" fillId="5" borderId="0" xfId="0" applyFont="1" applyFill="1" applyAlignment="1" applyProtection="1">
      <alignment vertical="center" wrapText="1"/>
    </xf>
    <xf numFmtId="0" fontId="10" fillId="0" borderId="0" xfId="0" applyFont="1" applyAlignment="1" applyProtection="1">
      <alignment vertical="top" wrapText="1"/>
    </xf>
    <xf numFmtId="0" fontId="7" fillId="0" borderId="0" xfId="0" applyFont="1" applyAlignment="1" applyProtection="1">
      <alignment horizontal="left" vertical="top" wrapText="1"/>
    </xf>
    <xf numFmtId="0" fontId="10" fillId="0" borderId="0" xfId="0" applyFont="1" applyAlignment="1" applyProtection="1">
      <alignment horizontal="left" vertical="top" wrapText="1"/>
    </xf>
    <xf numFmtId="49" fontId="24" fillId="2" borderId="10" xfId="5" applyNumberFormat="1" applyFont="1" applyFill="1" applyBorder="1" applyAlignment="1" applyProtection="1">
      <alignment textRotation="90"/>
    </xf>
    <xf numFmtId="49" fontId="24" fillId="2" borderId="11" xfId="5" applyNumberFormat="1" applyFont="1" applyFill="1" applyBorder="1" applyAlignment="1" applyProtection="1">
      <alignment textRotation="90"/>
    </xf>
    <xf numFmtId="49" fontId="11" fillId="2" borderId="21" xfId="6" applyNumberFormat="1" applyFont="1" applyFill="1" applyBorder="1" applyAlignment="1" applyProtection="1">
      <alignment horizontal="center" vertical="center" wrapText="1"/>
    </xf>
    <xf numFmtId="49" fontId="11" fillId="2" borderId="45" xfId="6" applyNumberFormat="1" applyFont="1" applyFill="1" applyBorder="1" applyAlignment="1" applyProtection="1">
      <alignment horizontal="center" vertical="center" wrapText="1"/>
    </xf>
    <xf numFmtId="0" fontId="11" fillId="2" borderId="20" xfId="7" applyNumberFormat="1" applyFont="1" applyFill="1" applyBorder="1" applyAlignment="1" applyProtection="1">
      <alignment horizontal="center" vertical="center" wrapText="1"/>
    </xf>
    <xf numFmtId="164" fontId="11" fillId="2" borderId="21" xfId="7" applyNumberFormat="1" applyFont="1" applyFill="1" applyBorder="1" applyAlignment="1" applyProtection="1">
      <alignment horizontal="center" vertical="center" wrapText="1"/>
    </xf>
    <xf numFmtId="164" fontId="11" fillId="2" borderId="24" xfId="7" applyNumberFormat="1" applyFont="1" applyFill="1" applyBorder="1" applyAlignment="1" applyProtection="1">
      <alignment horizontal="center" vertical="center" wrapText="1"/>
    </xf>
    <xf numFmtId="49" fontId="24" fillId="2" borderId="11" xfId="5" applyNumberFormat="1" applyFont="1" applyFill="1" applyBorder="1" applyAlignment="1" applyProtection="1">
      <alignment horizontal="center" textRotation="90"/>
    </xf>
    <xf numFmtId="49" fontId="14" fillId="6" borderId="11" xfId="5" applyNumberFormat="1" applyFont="1" applyFill="1" applyBorder="1" applyAlignment="1" applyProtection="1">
      <alignment vertical="center" wrapText="1"/>
    </xf>
    <xf numFmtId="49" fontId="14" fillId="6" borderId="12" xfId="5" applyNumberFormat="1" applyFont="1" applyFill="1" applyBorder="1" applyAlignment="1" applyProtection="1">
      <alignment vertical="center" wrapText="1"/>
    </xf>
    <xf numFmtId="0" fontId="11" fillId="0" borderId="7" xfId="5" applyFont="1" applyFill="1" applyBorder="1" applyAlignment="1" applyProtection="1">
      <alignment horizontal="left" vertical="center" wrapText="1" indent="1"/>
    </xf>
    <xf numFmtId="0" fontId="0" fillId="0" borderId="7" xfId="0" applyFill="1" applyBorder="1" applyProtection="1"/>
    <xf numFmtId="0" fontId="0" fillId="0" borderId="0" xfId="0" applyFill="1" applyBorder="1" applyProtection="1"/>
    <xf numFmtId="0" fontId="10" fillId="0" borderId="0" xfId="0" applyFont="1" applyFill="1" applyBorder="1" applyAlignment="1" applyProtection="1"/>
    <xf numFmtId="49" fontId="14" fillId="0" borderId="0" xfId="5" applyNumberFormat="1" applyFont="1" applyFill="1" applyBorder="1" applyAlignment="1" applyProtection="1">
      <alignment vertical="center" wrapText="1"/>
    </xf>
    <xf numFmtId="0" fontId="11" fillId="0" borderId="0" xfId="5" applyFont="1" applyFill="1" applyBorder="1" applyAlignment="1" applyProtection="1">
      <alignment horizontal="left" vertical="center" wrapText="1" indent="1"/>
    </xf>
    <xf numFmtId="4" fontId="17" fillId="4" borderId="50" xfId="10" applyNumberFormat="1" applyFont="1" applyFill="1" applyBorder="1" applyAlignment="1" applyProtection="1">
      <alignment vertical="center"/>
      <protection locked="0"/>
    </xf>
    <xf numFmtId="0" fontId="7" fillId="0" borderId="0" xfId="0" applyFont="1" applyBorder="1" applyAlignment="1" applyProtection="1">
      <alignment horizontal="left" vertical="top" wrapText="1"/>
      <protection hidden="1"/>
    </xf>
    <xf numFmtId="49" fontId="11" fillId="6" borderId="18" xfId="5" applyNumberFormat="1" applyFont="1" applyFill="1" applyBorder="1" applyAlignment="1" applyProtection="1">
      <alignment horizontal="left" vertical="center" wrapText="1" indent="1"/>
      <protection hidden="1"/>
    </xf>
    <xf numFmtId="4" fontId="16" fillId="4" borderId="18" xfId="7" applyNumberFormat="1" applyFont="1" applyFill="1" applyBorder="1" applyAlignment="1" applyProtection="1">
      <alignment horizontal="right" vertical="center" wrapText="1"/>
      <protection locked="0"/>
    </xf>
    <xf numFmtId="4" fontId="16" fillId="4" borderId="22" xfId="7" applyNumberFormat="1" applyFont="1" applyFill="1" applyBorder="1" applyAlignment="1" applyProtection="1">
      <alignment horizontal="right" vertical="center" wrapText="1"/>
      <protection locked="0"/>
    </xf>
    <xf numFmtId="4" fontId="16" fillId="4" borderId="20" xfId="7" applyNumberFormat="1" applyFont="1" applyFill="1" applyBorder="1" applyAlignment="1" applyProtection="1">
      <alignment horizontal="right" vertical="center" wrapText="1"/>
      <protection locked="0"/>
    </xf>
    <xf numFmtId="0" fontId="10" fillId="6" borderId="36" xfId="0" applyFont="1" applyFill="1" applyBorder="1" applyProtection="1">
      <protection hidden="1"/>
    </xf>
    <xf numFmtId="4" fontId="16" fillId="4" borderId="48" xfId="7" applyNumberFormat="1" applyFont="1" applyFill="1" applyBorder="1" applyAlignment="1" applyProtection="1">
      <alignment horizontal="right" vertical="center"/>
      <protection locked="0"/>
    </xf>
    <xf numFmtId="0" fontId="16" fillId="3" borderId="48" xfId="7" applyNumberFormat="1" applyFont="1" applyFill="1" applyBorder="1" applyAlignment="1" applyProtection="1">
      <alignment horizontal="center" vertical="center" wrapText="1"/>
    </xf>
    <xf numFmtId="49" fontId="16" fillId="4" borderId="19" xfId="1" applyNumberFormat="1" applyFont="1" applyFill="1" applyBorder="1" applyAlignment="1" applyProtection="1">
      <alignment vertical="center" wrapText="1"/>
      <protection locked="0"/>
    </xf>
    <xf numFmtId="2" fontId="16" fillId="4" borderId="19" xfId="1" applyNumberFormat="1" applyFont="1" applyFill="1" applyBorder="1" applyAlignment="1" applyProtection="1">
      <alignment horizontal="right" vertical="center"/>
      <protection locked="0"/>
    </xf>
    <xf numFmtId="49" fontId="16" fillId="4" borderId="23" xfId="1" applyNumberFormat="1" applyFont="1" applyFill="1" applyBorder="1" applyAlignment="1" applyProtection="1">
      <alignment vertical="center"/>
      <protection locked="0"/>
    </xf>
    <xf numFmtId="49" fontId="16" fillId="4" borderId="23" xfId="1" applyNumberFormat="1" applyFont="1" applyFill="1" applyBorder="1" applyAlignment="1" applyProtection="1">
      <alignment vertical="center" wrapText="1"/>
      <protection locked="0"/>
    </xf>
    <xf numFmtId="2" fontId="16" fillId="4" borderId="23" xfId="1" applyNumberFormat="1" applyFont="1" applyFill="1" applyBorder="1" applyAlignment="1" applyProtection="1">
      <alignment horizontal="right" vertical="center"/>
      <protection locked="0"/>
    </xf>
    <xf numFmtId="0" fontId="16" fillId="3" borderId="10" xfId="1" applyNumberFormat="1" applyFont="1" applyFill="1" applyBorder="1" applyAlignment="1" applyProtection="1">
      <alignment horizontal="center" vertical="center"/>
    </xf>
    <xf numFmtId="0" fontId="10" fillId="0" borderId="0" xfId="0" applyFont="1" applyAlignment="1" applyProtection="1">
      <alignment horizontal="left" vertical="top" wrapText="1"/>
      <protection hidden="1"/>
    </xf>
    <xf numFmtId="0" fontId="43" fillId="5" borderId="0" xfId="0" applyFont="1" applyFill="1" applyAlignment="1" applyProtection="1">
      <protection hidden="1"/>
    </xf>
    <xf numFmtId="49" fontId="16" fillId="4" borderId="44" xfId="5" applyNumberFormat="1" applyFont="1" applyFill="1" applyBorder="1" applyAlignment="1" applyProtection="1">
      <alignment horizontal="left" vertical="center" wrapText="1"/>
      <protection locked="0"/>
    </xf>
    <xf numFmtId="4" fontId="16" fillId="0" borderId="43" xfId="7" applyNumberFormat="1" applyFont="1" applyFill="1" applyBorder="1" applyAlignment="1" applyProtection="1">
      <alignment vertical="center" wrapText="1"/>
    </xf>
    <xf numFmtId="4" fontId="16" fillId="0" borderId="44" xfId="7" applyNumberFormat="1" applyFont="1" applyFill="1" applyBorder="1" applyAlignment="1" applyProtection="1">
      <alignment vertical="center" wrapText="1"/>
    </xf>
    <xf numFmtId="4" fontId="16" fillId="0" borderId="45" xfId="7" applyNumberFormat="1" applyFont="1" applyFill="1" applyBorder="1" applyAlignment="1" applyProtection="1">
      <alignment vertical="center" wrapText="1"/>
    </xf>
    <xf numFmtId="164" fontId="36" fillId="2" borderId="45" xfId="7" applyNumberFormat="1" applyFont="1" applyFill="1" applyBorder="1" applyAlignment="1" applyProtection="1">
      <alignment horizontal="center" vertical="center" wrapText="1"/>
      <protection hidden="1"/>
    </xf>
    <xf numFmtId="49" fontId="11" fillId="2" borderId="18" xfId="5" applyNumberFormat="1" applyFont="1" applyFill="1" applyBorder="1" applyAlignment="1" applyProtection="1">
      <alignment horizontal="left" vertical="center" wrapText="1" indent="1"/>
      <protection hidden="1"/>
    </xf>
    <xf numFmtId="49" fontId="11" fillId="2" borderId="22" xfId="5" applyNumberFormat="1" applyFont="1" applyFill="1" applyBorder="1" applyAlignment="1" applyProtection="1">
      <alignment horizontal="left" vertical="center" wrapText="1" indent="1"/>
      <protection hidden="1"/>
    </xf>
    <xf numFmtId="49" fontId="16" fillId="4" borderId="43" xfId="5" applyNumberFormat="1" applyFont="1" applyFill="1" applyBorder="1" applyAlignment="1" applyProtection="1">
      <alignment horizontal="left" vertical="center" wrapText="1"/>
      <protection locked="0"/>
    </xf>
    <xf numFmtId="4" fontId="16" fillId="4" borderId="18" xfId="7" applyNumberFormat="1" applyFont="1" applyFill="1" applyBorder="1" applyAlignment="1" applyProtection="1">
      <alignment vertical="center" wrapText="1"/>
      <protection locked="0"/>
    </xf>
    <xf numFmtId="4" fontId="16" fillId="4" borderId="22" xfId="7" applyNumberFormat="1" applyFont="1" applyFill="1" applyBorder="1" applyAlignment="1" applyProtection="1">
      <alignment vertical="center" wrapText="1"/>
      <protection locked="0"/>
    </xf>
    <xf numFmtId="4" fontId="16" fillId="4" borderId="20" xfId="7" applyNumberFormat="1" applyFont="1" applyFill="1" applyBorder="1" applyAlignment="1" applyProtection="1">
      <alignment vertical="center" wrapText="1"/>
      <protection locked="0"/>
    </xf>
    <xf numFmtId="0" fontId="11" fillId="0" borderId="0" xfId="5" applyNumberFormat="1" applyFont="1" applyFill="1" applyBorder="1" applyAlignment="1" applyProtection="1">
      <alignment vertical="center" wrapText="1"/>
    </xf>
    <xf numFmtId="0" fontId="14" fillId="0" borderId="0" xfId="5" applyNumberFormat="1" applyFont="1" applyFill="1" applyBorder="1" applyAlignment="1" applyProtection="1">
      <alignment vertical="center"/>
    </xf>
    <xf numFmtId="0" fontId="11" fillId="0" borderId="0" xfId="5" applyNumberFormat="1" applyFont="1" applyFill="1" applyBorder="1" applyAlignment="1" applyProtection="1">
      <alignment vertical="center"/>
    </xf>
    <xf numFmtId="0" fontId="11" fillId="3" borderId="0" xfId="5" applyNumberFormat="1" applyFont="1" applyFill="1" applyBorder="1" applyAlignment="1" applyProtection="1">
      <alignment vertical="center" wrapText="1"/>
    </xf>
    <xf numFmtId="0" fontId="11" fillId="0" borderId="2" xfId="5" applyNumberFormat="1" applyFont="1" applyFill="1" applyBorder="1" applyAlignment="1" applyProtection="1">
      <alignment vertical="center" wrapText="1"/>
    </xf>
    <xf numFmtId="0" fontId="16" fillId="4" borderId="9" xfId="5" applyNumberFormat="1" applyFont="1" applyFill="1" applyBorder="1" applyAlignment="1" applyProtection="1">
      <alignment horizontal="left" vertical="center" indent="1"/>
      <protection locked="0"/>
    </xf>
    <xf numFmtId="0" fontId="11" fillId="0" borderId="0" xfId="5" applyNumberFormat="1" applyFont="1" applyFill="1" applyBorder="1" applyAlignment="1" applyProtection="1">
      <alignment horizontal="left" vertical="center" indent="2"/>
    </xf>
    <xf numFmtId="0" fontId="11" fillId="4" borderId="0" xfId="0" applyFont="1" applyFill="1" applyAlignment="1" applyProtection="1">
      <alignment vertical="center"/>
    </xf>
    <xf numFmtId="0" fontId="11" fillId="3" borderId="5" xfId="0" applyFont="1" applyFill="1" applyBorder="1" applyAlignment="1" applyProtection="1">
      <alignment vertical="center"/>
    </xf>
    <xf numFmtId="0" fontId="11" fillId="3" borderId="0" xfId="0" applyFont="1" applyFill="1" applyBorder="1" applyAlignment="1" applyProtection="1">
      <alignment vertical="center"/>
    </xf>
    <xf numFmtId="0" fontId="11" fillId="3" borderId="4" xfId="0" applyFont="1" applyFill="1" applyBorder="1" applyAlignment="1" applyProtection="1">
      <alignment vertical="center"/>
    </xf>
    <xf numFmtId="0" fontId="11" fillId="4" borderId="0" xfId="0" applyFont="1" applyFill="1" applyBorder="1" applyAlignment="1" applyProtection="1">
      <alignment vertical="center"/>
    </xf>
    <xf numFmtId="0" fontId="11" fillId="4" borderId="14" xfId="0" applyFont="1" applyFill="1" applyBorder="1" applyAlignment="1" applyProtection="1">
      <alignment vertical="center"/>
    </xf>
    <xf numFmtId="49" fontId="32" fillId="4" borderId="14" xfId="0" applyNumberFormat="1" applyFont="1" applyFill="1" applyBorder="1" applyAlignment="1" applyProtection="1">
      <alignment vertical="top"/>
    </xf>
    <xf numFmtId="49" fontId="32" fillId="4" borderId="14" xfId="0" applyNumberFormat="1" applyFont="1" applyFill="1" applyBorder="1" applyAlignment="1" applyProtection="1">
      <alignment vertical="top" wrapText="1"/>
    </xf>
    <xf numFmtId="0" fontId="11" fillId="3" borderId="8" xfId="0" applyFont="1" applyFill="1" applyBorder="1" applyAlignment="1" applyProtection="1">
      <alignment vertical="center"/>
    </xf>
    <xf numFmtId="0" fontId="14" fillId="3" borderId="7" xfId="0" applyNumberFormat="1" applyFont="1" applyFill="1" applyBorder="1" applyAlignment="1" applyProtection="1"/>
    <xf numFmtId="0" fontId="11" fillId="3" borderId="7" xfId="0" applyFont="1" applyFill="1" applyBorder="1" applyAlignment="1" applyProtection="1">
      <alignment vertical="center"/>
    </xf>
    <xf numFmtId="0" fontId="11" fillId="3" borderId="6" xfId="0" applyFont="1" applyFill="1" applyBorder="1" applyAlignment="1" applyProtection="1">
      <alignment vertical="center"/>
    </xf>
    <xf numFmtId="0" fontId="26" fillId="3" borderId="17" xfId="0" applyNumberFormat="1" applyFont="1" applyFill="1" applyBorder="1" applyAlignment="1" applyProtection="1"/>
    <xf numFmtId="49" fontId="11" fillId="3" borderId="17" xfId="0" applyNumberFormat="1" applyFont="1" applyFill="1" applyBorder="1" applyAlignment="1" applyProtection="1">
      <alignment vertical="center"/>
    </xf>
    <xf numFmtId="0" fontId="11" fillId="3" borderId="17" xfId="0" applyFont="1" applyFill="1" applyBorder="1" applyAlignment="1" applyProtection="1">
      <alignment vertical="center"/>
    </xf>
    <xf numFmtId="0" fontId="26" fillId="3" borderId="0" xfId="0" applyNumberFormat="1" applyFont="1" applyFill="1" applyBorder="1" applyAlignment="1" applyProtection="1"/>
    <xf numFmtId="49" fontId="11" fillId="3" borderId="0" xfId="0" applyNumberFormat="1" applyFont="1" applyFill="1" applyBorder="1" applyAlignment="1" applyProtection="1">
      <alignment vertical="center"/>
    </xf>
    <xf numFmtId="0" fontId="11" fillId="3" borderId="0" xfId="5" applyNumberFormat="1" applyFont="1" applyFill="1" applyBorder="1" applyAlignment="1" applyProtection="1">
      <alignment horizontal="left" vertical="center" wrapText="1"/>
    </xf>
    <xf numFmtId="0" fontId="4" fillId="0" borderId="0" xfId="0" applyFont="1" applyAlignment="1" applyProtection="1">
      <alignment horizontal="left" vertical="top" wrapText="1"/>
      <protection hidden="1"/>
    </xf>
    <xf numFmtId="0" fontId="16" fillId="3" borderId="9" xfId="0" applyNumberFormat="1" applyFont="1" applyFill="1" applyBorder="1" applyAlignment="1" applyProtection="1">
      <alignment horizontal="center" vertical="center"/>
    </xf>
    <xf numFmtId="0" fontId="16" fillId="3" borderId="9" xfId="9" applyNumberFormat="1" applyFont="1" applyFill="1" applyBorder="1" applyAlignment="1" applyProtection="1">
      <alignment horizontal="center" vertical="center"/>
    </xf>
    <xf numFmtId="0" fontId="16" fillId="0" borderId="9" xfId="9" applyNumberFormat="1" applyFont="1" applyFill="1" applyBorder="1" applyAlignment="1" applyProtection="1">
      <alignment horizontal="center" vertical="center"/>
    </xf>
    <xf numFmtId="0" fontId="11" fillId="3" borderId="2" xfId="0" applyNumberFormat="1" applyFont="1" applyFill="1" applyBorder="1" applyAlignment="1" applyProtection="1">
      <alignment horizontal="center" vertical="center"/>
    </xf>
    <xf numFmtId="1" fontId="16" fillId="3" borderId="19" xfId="1" applyNumberFormat="1" applyFont="1" applyFill="1" applyBorder="1" applyAlignment="1" applyProtection="1">
      <alignment horizontal="right" vertical="center" wrapText="1"/>
    </xf>
    <xf numFmtId="1" fontId="16" fillId="3" borderId="23" xfId="1" applyNumberFormat="1" applyFont="1" applyFill="1" applyBorder="1" applyAlignment="1" applyProtection="1">
      <alignment horizontal="right" vertical="center"/>
    </xf>
    <xf numFmtId="1" fontId="16" fillId="3" borderId="21" xfId="1" applyNumberFormat="1" applyFont="1" applyFill="1" applyBorder="1" applyAlignment="1" applyProtection="1">
      <alignment horizontal="right" vertical="center"/>
    </xf>
    <xf numFmtId="0" fontId="16" fillId="0" borderId="43" xfId="5" applyNumberFormat="1" applyFont="1" applyFill="1" applyBorder="1" applyAlignment="1" applyProtection="1">
      <alignment horizontal="center" vertical="center" wrapText="1"/>
    </xf>
    <xf numFmtId="0" fontId="16" fillId="0" borderId="44" xfId="5" applyNumberFormat="1" applyFont="1" applyFill="1" applyBorder="1" applyAlignment="1" applyProtection="1">
      <alignment horizontal="center" vertical="center" wrapText="1"/>
    </xf>
    <xf numFmtId="0" fontId="16" fillId="0" borderId="45" xfId="5" applyNumberFormat="1" applyFont="1" applyFill="1" applyBorder="1" applyAlignment="1" applyProtection="1">
      <alignment horizontal="center" vertical="center" wrapText="1"/>
    </xf>
    <xf numFmtId="0" fontId="11" fillId="0" borderId="0" xfId="0" applyFont="1" applyFill="1" applyProtection="1"/>
    <xf numFmtId="0" fontId="10" fillId="0" borderId="0" xfId="0" applyFont="1" applyFill="1" applyAlignment="1" applyProtection="1">
      <alignment vertical="center"/>
    </xf>
    <xf numFmtId="0" fontId="19" fillId="0" borderId="0" xfId="0" applyFont="1" applyFill="1" applyAlignment="1" applyProtection="1">
      <alignment vertical="center" wrapText="1"/>
    </xf>
    <xf numFmtId="0" fontId="11" fillId="0" borderId="0" xfId="0" applyFont="1" applyFill="1" applyAlignment="1" applyProtection="1">
      <alignment vertical="center" wrapText="1"/>
    </xf>
    <xf numFmtId="0" fontId="11" fillId="0" borderId="0" xfId="0" applyFont="1" applyFill="1" applyAlignment="1" applyProtection="1">
      <alignment vertical="center"/>
    </xf>
    <xf numFmtId="0" fontId="20" fillId="0" borderId="0" xfId="0" applyFont="1" applyFill="1" applyAlignment="1" applyProtection="1">
      <alignment wrapText="1"/>
    </xf>
    <xf numFmtId="0" fontId="43" fillId="5" borderId="0" xfId="0" applyFont="1" applyFill="1" applyAlignment="1" applyProtection="1"/>
    <xf numFmtId="0" fontId="9" fillId="0" borderId="0" xfId="0" applyFont="1" applyProtection="1"/>
    <xf numFmtId="0" fontId="11" fillId="2" borderId="37" xfId="1" applyFont="1" applyFill="1" applyBorder="1" applyAlignment="1" applyProtection="1">
      <alignment horizontal="center" vertical="center" wrapText="1"/>
    </xf>
    <xf numFmtId="0" fontId="41" fillId="0" borderId="25" xfId="1" applyNumberFormat="1" applyFont="1" applyFill="1" applyBorder="1" applyAlignment="1" applyProtection="1">
      <alignment horizontal="right" vertical="top" wrapText="1"/>
    </xf>
    <xf numFmtId="0" fontId="16" fillId="3" borderId="65" xfId="1" applyNumberFormat="1" applyFont="1" applyFill="1" applyBorder="1" applyAlignment="1" applyProtection="1">
      <alignment horizontal="left" vertical="center"/>
    </xf>
    <xf numFmtId="2" fontId="16" fillId="3" borderId="57" xfId="1" applyNumberFormat="1" applyFont="1" applyFill="1" applyBorder="1" applyAlignment="1" applyProtection="1">
      <alignment horizontal="left" vertical="center"/>
    </xf>
    <xf numFmtId="2" fontId="16" fillId="3" borderId="57" xfId="1" applyNumberFormat="1" applyFont="1" applyFill="1" applyBorder="1" applyAlignment="1" applyProtection="1">
      <alignment horizontal="left" vertical="center" indent="1"/>
    </xf>
    <xf numFmtId="2" fontId="16" fillId="3" borderId="66" xfId="1" applyNumberFormat="1" applyFont="1" applyFill="1" applyBorder="1" applyAlignment="1" applyProtection="1">
      <alignment horizontal="left" vertical="center" indent="1"/>
    </xf>
    <xf numFmtId="0" fontId="9" fillId="0" borderId="0" xfId="0" applyFont="1" applyFill="1" applyBorder="1" applyProtection="1"/>
    <xf numFmtId="0" fontId="25" fillId="0" borderId="7" xfId="0" applyFont="1" applyFill="1" applyBorder="1" applyAlignment="1" applyProtection="1">
      <alignment horizontal="left" vertical="top"/>
    </xf>
    <xf numFmtId="0" fontId="13" fillId="0" borderId="7" xfId="1" applyFont="1" applyFill="1" applyBorder="1" applyAlignment="1" applyProtection="1">
      <alignment horizontal="left" vertical="center"/>
    </xf>
    <xf numFmtId="0" fontId="17" fillId="0" borderId="0" xfId="0" applyFont="1" applyAlignment="1" applyProtection="1">
      <alignment horizontal="left" vertical="top" wrapText="1"/>
    </xf>
    <xf numFmtId="0" fontId="13" fillId="0" borderId="0" xfId="1" applyFont="1" applyFill="1" applyBorder="1" applyAlignment="1" applyProtection="1">
      <alignment horizontal="left" vertical="center"/>
    </xf>
    <xf numFmtId="0" fontId="14" fillId="3" borderId="4" xfId="0" applyFont="1" applyFill="1" applyBorder="1" applyAlignment="1" applyProtection="1">
      <alignment vertical="center"/>
    </xf>
    <xf numFmtId="0" fontId="14" fillId="4" borderId="0" xfId="0" applyFont="1" applyFill="1" applyAlignment="1" applyProtection="1">
      <alignment vertical="center"/>
    </xf>
    <xf numFmtId="49" fontId="13" fillId="3" borderId="0" xfId="0" applyNumberFormat="1" applyFont="1" applyFill="1" applyBorder="1" applyAlignment="1" applyProtection="1">
      <alignment vertical="center"/>
    </xf>
    <xf numFmtId="0" fontId="11" fillId="3" borderId="0" xfId="0" applyFont="1" applyFill="1" applyAlignment="1" applyProtection="1">
      <alignment vertical="center"/>
    </xf>
    <xf numFmtId="49" fontId="28" fillId="3" borderId="0" xfId="0" applyNumberFormat="1" applyFont="1" applyFill="1" applyBorder="1" applyAlignment="1" applyProtection="1">
      <alignment vertical="center"/>
    </xf>
    <xf numFmtId="0" fontId="29" fillId="4" borderId="0" xfId="0" applyFont="1" applyFill="1" applyAlignment="1" applyProtection="1">
      <alignment vertical="center" wrapText="1"/>
    </xf>
    <xf numFmtId="49" fontId="30" fillId="4" borderId="0" xfId="0" applyNumberFormat="1" applyFont="1" applyFill="1" applyAlignment="1" applyProtection="1">
      <alignment vertical="center" wrapText="1"/>
    </xf>
    <xf numFmtId="0" fontId="14" fillId="3" borderId="0" xfId="0" applyFont="1" applyFill="1" applyBorder="1" applyAlignment="1" applyProtection="1"/>
    <xf numFmtId="49" fontId="13" fillId="4" borderId="0" xfId="0" applyNumberFormat="1" applyFont="1" applyFill="1" applyBorder="1" applyAlignment="1" applyProtection="1">
      <alignment vertical="top" wrapText="1"/>
    </xf>
    <xf numFmtId="0" fontId="17" fillId="4" borderId="0" xfId="0" applyFont="1" applyFill="1" applyBorder="1" applyAlignment="1" applyProtection="1">
      <alignment vertical="center"/>
    </xf>
    <xf numFmtId="49" fontId="32" fillId="3" borderId="0" xfId="0" applyNumberFormat="1" applyFont="1" applyFill="1" applyBorder="1" applyAlignment="1" applyProtection="1">
      <alignment vertical="top"/>
    </xf>
    <xf numFmtId="49" fontId="32" fillId="3" borderId="0" xfId="0" applyNumberFormat="1" applyFont="1" applyFill="1" applyBorder="1" applyAlignment="1" applyProtection="1">
      <alignment vertical="top" wrapText="1"/>
    </xf>
    <xf numFmtId="0" fontId="10" fillId="4" borderId="0" xfId="0" applyFont="1" applyFill="1" applyBorder="1" applyProtection="1"/>
    <xf numFmtId="0" fontId="11" fillId="4" borderId="0" xfId="0" applyFont="1" applyFill="1" applyBorder="1" applyAlignment="1" applyProtection="1"/>
    <xf numFmtId="49" fontId="11" fillId="4" borderId="0" xfId="0" applyNumberFormat="1" applyFont="1" applyFill="1" applyBorder="1" applyAlignment="1" applyProtection="1"/>
    <xf numFmtId="49" fontId="11" fillId="3" borderId="0" xfId="0" applyNumberFormat="1" applyFont="1" applyFill="1" applyBorder="1" applyAlignment="1" applyProtection="1">
      <alignment vertical="top"/>
    </xf>
    <xf numFmtId="0" fontId="30" fillId="4" borderId="0" xfId="0" applyNumberFormat="1" applyFont="1" applyFill="1" applyAlignment="1" applyProtection="1">
      <alignment vertical="center" wrapText="1"/>
    </xf>
    <xf numFmtId="0" fontId="13" fillId="4" borderId="0" xfId="0" applyNumberFormat="1" applyFont="1" applyFill="1" applyAlignment="1" applyProtection="1">
      <alignment horizontal="left" vertical="top" wrapText="1"/>
    </xf>
    <xf numFmtId="0" fontId="11" fillId="3" borderId="3" xfId="0" applyFont="1" applyFill="1" applyBorder="1" applyAlignment="1" applyProtection="1">
      <alignment vertical="center"/>
    </xf>
    <xf numFmtId="0" fontId="11" fillId="3" borderId="2" xfId="0" applyFont="1" applyFill="1" applyBorder="1" applyAlignment="1" applyProtection="1">
      <alignment vertical="center"/>
    </xf>
    <xf numFmtId="44" fontId="11" fillId="3" borderId="2" xfId="0" applyNumberFormat="1" applyFont="1" applyFill="1" applyBorder="1" applyAlignment="1" applyProtection="1">
      <alignment vertical="center" wrapText="1"/>
    </xf>
    <xf numFmtId="0" fontId="11" fillId="3" borderId="1" xfId="0" applyFont="1" applyFill="1" applyBorder="1" applyAlignment="1" applyProtection="1">
      <alignment vertical="center"/>
    </xf>
    <xf numFmtId="0" fontId="10" fillId="4" borderId="0" xfId="0" applyFont="1" applyFill="1" applyBorder="1" applyAlignment="1" applyProtection="1">
      <alignment wrapText="1"/>
    </xf>
    <xf numFmtId="0" fontId="27" fillId="3" borderId="0" xfId="0" applyFont="1" applyFill="1" applyBorder="1" applyAlignment="1" applyProtection="1">
      <alignment horizontal="left" vertical="center"/>
    </xf>
    <xf numFmtId="0" fontId="14" fillId="3" borderId="0" xfId="0" applyFont="1" applyFill="1" applyBorder="1" applyAlignment="1" applyProtection="1">
      <alignment vertical="center"/>
    </xf>
    <xf numFmtId="0" fontId="26" fillId="3" borderId="0" xfId="0" applyFont="1" applyFill="1" applyBorder="1" applyAlignment="1" applyProtection="1">
      <alignment vertical="top"/>
    </xf>
    <xf numFmtId="49" fontId="11" fillId="3" borderId="0" xfId="0" applyNumberFormat="1" applyFont="1" applyFill="1" applyBorder="1" applyAlignment="1" applyProtection="1">
      <alignment vertical="center" wrapText="1"/>
    </xf>
    <xf numFmtId="0" fontId="28" fillId="3" borderId="0" xfId="0" applyFont="1" applyFill="1" applyBorder="1" applyAlignment="1" applyProtection="1"/>
    <xf numFmtId="0" fontId="16" fillId="3" borderId="0" xfId="0" applyFont="1" applyFill="1" applyBorder="1" applyAlignment="1" applyProtection="1">
      <alignment horizontal="left" vertical="center" indent="2"/>
    </xf>
    <xf numFmtId="49" fontId="11" fillId="3" borderId="0" xfId="0" applyNumberFormat="1" applyFont="1" applyFill="1" applyBorder="1" applyAlignment="1" applyProtection="1">
      <alignment horizontal="left" vertical="center" indent="1"/>
    </xf>
    <xf numFmtId="0" fontId="11" fillId="3" borderId="0" xfId="0" applyFont="1" applyFill="1" applyBorder="1" applyAlignment="1" applyProtection="1">
      <alignment horizontal="left" vertical="center" indent="1"/>
    </xf>
    <xf numFmtId="49" fontId="32" fillId="0" borderId="0" xfId="0" applyNumberFormat="1" applyFont="1" applyFill="1" applyBorder="1" applyAlignment="1" applyProtection="1">
      <alignment vertical="top" wrapText="1"/>
    </xf>
    <xf numFmtId="0" fontId="26" fillId="3" borderId="0" xfId="0" applyFont="1" applyFill="1" applyBorder="1" applyAlignment="1" applyProtection="1"/>
    <xf numFmtId="49" fontId="11" fillId="3" borderId="0" xfId="0" applyNumberFormat="1" applyFont="1" applyFill="1" applyBorder="1" applyAlignment="1" applyProtection="1">
      <alignment horizontal="left" vertical="center" wrapText="1"/>
    </xf>
    <xf numFmtId="0" fontId="14" fillId="3" borderId="7" xfId="0" applyFont="1" applyFill="1" applyBorder="1" applyAlignment="1" applyProtection="1"/>
    <xf numFmtId="44" fontId="11" fillId="3" borderId="0" xfId="0" applyNumberFormat="1" applyFont="1" applyFill="1" applyBorder="1" applyAlignment="1" applyProtection="1">
      <alignment vertical="center" wrapText="1"/>
    </xf>
    <xf numFmtId="0" fontId="26" fillId="3" borderId="17" xfId="0" applyFont="1" applyFill="1" applyBorder="1" applyAlignment="1" applyProtection="1"/>
    <xf numFmtId="0" fontId="13" fillId="4" borderId="0" xfId="0" applyNumberFormat="1" applyFont="1" applyFill="1" applyAlignment="1" applyProtection="1">
      <alignment vertical="top"/>
    </xf>
    <xf numFmtId="0" fontId="8" fillId="5" borderId="0" xfId="11" applyFont="1" applyFill="1" applyProtection="1"/>
    <xf numFmtId="0" fontId="8" fillId="0" borderId="0" xfId="11" applyFont="1" applyProtection="1"/>
    <xf numFmtId="0" fontId="8" fillId="0" borderId="0" xfId="11" applyFont="1" applyAlignment="1" applyProtection="1">
      <alignment vertical="top" wrapText="1"/>
    </xf>
    <xf numFmtId="0" fontId="21" fillId="5" borderId="0" xfId="11" applyFont="1" applyFill="1" applyAlignment="1" applyProtection="1"/>
    <xf numFmtId="0" fontId="8" fillId="5" borderId="0" xfId="11" applyFont="1" applyFill="1" applyAlignment="1" applyProtection="1"/>
    <xf numFmtId="0" fontId="40" fillId="0" borderId="0" xfId="11" applyFont="1" applyAlignment="1" applyProtection="1">
      <alignment vertical="top"/>
    </xf>
    <xf numFmtId="0" fontId="8" fillId="2" borderId="36" xfId="11" applyFont="1" applyFill="1" applyBorder="1" applyProtection="1"/>
    <xf numFmtId="0" fontId="17" fillId="3" borderId="32" xfId="11" applyFont="1" applyFill="1" applyBorder="1" applyAlignment="1" applyProtection="1">
      <alignment horizontal="left" vertical="center" indent="1"/>
    </xf>
    <xf numFmtId="0" fontId="17" fillId="3" borderId="33" xfId="11" applyFont="1" applyFill="1" applyBorder="1" applyAlignment="1" applyProtection="1">
      <alignment horizontal="center" vertical="center"/>
    </xf>
    <xf numFmtId="0" fontId="17" fillId="3" borderId="47" xfId="11" applyFont="1" applyFill="1" applyBorder="1" applyAlignment="1" applyProtection="1">
      <alignment horizontal="center" vertical="center"/>
    </xf>
    <xf numFmtId="0" fontId="17" fillId="3" borderId="22" xfId="11" applyFont="1" applyFill="1" applyBorder="1" applyAlignment="1" applyProtection="1">
      <alignment horizontal="left" vertical="center" indent="1"/>
    </xf>
    <xf numFmtId="0" fontId="17" fillId="3" borderId="23" xfId="11" applyFont="1" applyFill="1" applyBorder="1" applyAlignment="1" applyProtection="1">
      <alignment horizontal="center" vertical="center"/>
    </xf>
    <xf numFmtId="0" fontId="17" fillId="3" borderId="44" xfId="11" applyFont="1" applyFill="1" applyBorder="1" applyAlignment="1" applyProtection="1">
      <alignment horizontal="center" vertical="center"/>
    </xf>
    <xf numFmtId="0" fontId="8" fillId="0" borderId="0" xfId="11" applyFont="1" applyAlignment="1" applyProtection="1">
      <alignment vertical="center" wrapText="1"/>
    </xf>
    <xf numFmtId="0" fontId="17" fillId="3" borderId="22" xfId="11" applyFont="1" applyFill="1" applyBorder="1" applyAlignment="1" applyProtection="1">
      <alignment horizontal="left" vertical="center" wrapText="1" indent="1"/>
    </xf>
    <xf numFmtId="0" fontId="17" fillId="3" borderId="23" xfId="11" applyFont="1" applyFill="1" applyBorder="1" applyAlignment="1" applyProtection="1">
      <alignment horizontal="center" vertical="center" wrapText="1"/>
    </xf>
    <xf numFmtId="0" fontId="17" fillId="3" borderId="44" xfId="11" applyFont="1" applyFill="1" applyBorder="1" applyAlignment="1" applyProtection="1">
      <alignment horizontal="center" vertical="center" wrapText="1"/>
    </xf>
    <xf numFmtId="0" fontId="17" fillId="3" borderId="26" xfId="11" applyFont="1" applyFill="1" applyBorder="1" applyAlignment="1" applyProtection="1">
      <alignment horizontal="left" vertical="center" wrapText="1" indent="1"/>
    </xf>
    <xf numFmtId="0" fontId="17" fillId="3" borderId="28" xfId="11" applyFont="1" applyFill="1" applyBorder="1" applyAlignment="1" applyProtection="1">
      <alignment horizontal="center" vertical="center" wrapText="1"/>
    </xf>
    <xf numFmtId="0" fontId="17" fillId="3" borderId="30" xfId="11" applyFont="1" applyFill="1" applyBorder="1" applyAlignment="1" applyProtection="1">
      <alignment horizontal="center" vertical="center" wrapText="1"/>
    </xf>
    <xf numFmtId="0" fontId="17" fillId="0" borderId="18" xfId="11" applyFont="1" applyFill="1" applyBorder="1" applyAlignment="1" applyProtection="1">
      <alignment horizontal="left" vertical="center" indent="1"/>
    </xf>
    <xf numFmtId="0" fontId="17" fillId="0" borderId="19" xfId="11" applyFont="1" applyFill="1" applyBorder="1" applyAlignment="1" applyProtection="1">
      <alignment horizontal="center" vertical="center"/>
    </xf>
    <xf numFmtId="0" fontId="17" fillId="0" borderId="43" xfId="11" applyFont="1" applyFill="1" applyBorder="1" applyAlignment="1" applyProtection="1">
      <alignment horizontal="center" vertical="center"/>
    </xf>
    <xf numFmtId="0" fontId="8" fillId="0" borderId="0" xfId="11" applyFont="1" applyFill="1" applyProtection="1"/>
    <xf numFmtId="0" fontId="8" fillId="0" borderId="0" xfId="11" applyFont="1" applyFill="1" applyAlignment="1" applyProtection="1">
      <alignment vertical="top" wrapText="1"/>
    </xf>
    <xf numFmtId="0" fontId="17" fillId="0" borderId="22" xfId="11" applyFont="1" applyFill="1" applyBorder="1" applyAlignment="1" applyProtection="1">
      <alignment horizontal="left" vertical="center" indent="1"/>
    </xf>
    <xf numFmtId="0" fontId="17" fillId="0" borderId="23" xfId="11" applyFont="1" applyFill="1" applyBorder="1" applyAlignment="1" applyProtection="1">
      <alignment horizontal="center" vertical="center"/>
    </xf>
    <xf numFmtId="0" fontId="17" fillId="0" borderId="44" xfId="11" applyFont="1" applyFill="1" applyBorder="1" applyAlignment="1" applyProtection="1">
      <alignment horizontal="center" vertical="center"/>
    </xf>
    <xf numFmtId="0" fontId="17" fillId="0" borderId="20" xfId="11" applyFont="1" applyFill="1" applyBorder="1" applyAlignment="1" applyProtection="1">
      <alignment horizontal="left" vertical="center" indent="1"/>
    </xf>
    <xf numFmtId="0" fontId="17" fillId="0" borderId="21" xfId="11" applyFont="1" applyFill="1" applyBorder="1" applyAlignment="1" applyProtection="1">
      <alignment horizontal="center" vertical="center"/>
    </xf>
    <xf numFmtId="0" fontId="17" fillId="0" borderId="45" xfId="11" applyFont="1" applyFill="1" applyBorder="1" applyAlignment="1" applyProtection="1">
      <alignment horizontal="center" vertical="center"/>
    </xf>
    <xf numFmtId="0" fontId="8" fillId="2" borderId="9" xfId="0" applyFont="1" applyFill="1" applyBorder="1" applyAlignment="1" applyProtection="1">
      <alignment horizontal="center" vertical="center" wrapText="1"/>
    </xf>
    <xf numFmtId="0" fontId="17" fillId="0" borderId="18" xfId="0" applyFont="1" applyFill="1" applyBorder="1" applyAlignment="1" applyProtection="1">
      <alignment horizontal="left" vertical="center" indent="1"/>
    </xf>
    <xf numFmtId="0" fontId="17" fillId="0" borderId="43" xfId="0" applyFont="1" applyFill="1" applyBorder="1" applyAlignment="1" applyProtection="1">
      <alignment horizontal="center" vertical="center"/>
    </xf>
    <xf numFmtId="0" fontId="17" fillId="0" borderId="58" xfId="0" applyFont="1" applyFill="1" applyBorder="1" applyAlignment="1" applyProtection="1">
      <alignment horizontal="left" vertical="top" wrapText="1"/>
    </xf>
    <xf numFmtId="0" fontId="17" fillId="0" borderId="0" xfId="11" applyFont="1" applyBorder="1" applyAlignment="1" applyProtection="1">
      <alignment horizontal="left" vertical="top" wrapText="1"/>
    </xf>
    <xf numFmtId="0" fontId="17" fillId="0" borderId="22" xfId="0" applyFont="1" applyFill="1" applyBorder="1" applyAlignment="1" applyProtection="1">
      <alignment horizontal="left" vertical="center" indent="1"/>
    </xf>
    <xf numFmtId="0" fontId="17" fillId="0" borderId="44" xfId="0" applyFont="1" applyFill="1" applyBorder="1" applyAlignment="1" applyProtection="1">
      <alignment horizontal="center" vertical="center"/>
    </xf>
    <xf numFmtId="0" fontId="17" fillId="0" borderId="52" xfId="0" applyFont="1" applyFill="1" applyBorder="1" applyAlignment="1" applyProtection="1">
      <alignment horizontal="left" vertical="top" wrapText="1"/>
    </xf>
    <xf numFmtId="0" fontId="8" fillId="0" borderId="0" xfId="11" applyFont="1" applyBorder="1" applyProtection="1"/>
    <xf numFmtId="0" fontId="17" fillId="0" borderId="20" xfId="0" applyFont="1" applyFill="1" applyBorder="1" applyAlignment="1" applyProtection="1">
      <alignment horizontal="left" vertical="center" indent="1"/>
    </xf>
    <xf numFmtId="0" fontId="17" fillId="0" borderId="45" xfId="0" applyFont="1" applyFill="1" applyBorder="1" applyAlignment="1" applyProtection="1">
      <alignment horizontal="center" vertical="center"/>
    </xf>
    <xf numFmtId="0" fontId="17" fillId="0" borderId="53" xfId="0" applyFont="1" applyFill="1" applyBorder="1" applyAlignment="1" applyProtection="1">
      <alignment horizontal="left" vertical="top" wrapText="1"/>
    </xf>
    <xf numFmtId="0" fontId="7" fillId="2" borderId="37" xfId="11" quotePrefix="1" applyFont="1" applyFill="1" applyBorder="1" applyAlignment="1" applyProtection="1">
      <alignment horizontal="center" vertical="center"/>
    </xf>
    <xf numFmtId="0" fontId="7" fillId="2" borderId="48" xfId="11" applyFont="1" applyFill="1" applyBorder="1" applyAlignment="1" applyProtection="1">
      <alignment horizontal="center" vertical="center"/>
    </xf>
    <xf numFmtId="0" fontId="17" fillId="0" borderId="18" xfId="0" applyFont="1" applyFill="1" applyBorder="1" applyAlignment="1" applyProtection="1">
      <alignment horizontal="left" vertical="center" wrapText="1" indent="1"/>
    </xf>
    <xf numFmtId="0" fontId="17" fillId="0" borderId="22" xfId="0" applyFont="1" applyFill="1" applyBorder="1" applyAlignment="1" applyProtection="1">
      <alignment horizontal="left" vertical="center" wrapText="1" indent="1"/>
    </xf>
    <xf numFmtId="0" fontId="17" fillId="0" borderId="44" xfId="0" applyFont="1" applyFill="1" applyBorder="1" applyAlignment="1" applyProtection="1">
      <alignment horizontal="center" vertical="center" wrapText="1"/>
    </xf>
    <xf numFmtId="0" fontId="17" fillId="0" borderId="20" xfId="0" applyFont="1" applyFill="1" applyBorder="1" applyAlignment="1" applyProtection="1">
      <alignment horizontal="left" vertical="center" wrapText="1" indent="1"/>
    </xf>
    <xf numFmtId="0" fontId="17" fillId="0" borderId="36" xfId="0" applyFont="1" applyFill="1" applyBorder="1" applyAlignment="1" applyProtection="1">
      <alignment horizontal="left" vertical="center" indent="1"/>
    </xf>
    <xf numFmtId="0" fontId="17" fillId="0" borderId="48" xfId="11" applyFont="1" applyBorder="1" applyAlignment="1" applyProtection="1">
      <alignment horizontal="center" vertical="center" wrapText="1"/>
    </xf>
    <xf numFmtId="0" fontId="6" fillId="2" borderId="37" xfId="0" applyFont="1" applyFill="1" applyBorder="1" applyAlignment="1" applyProtection="1">
      <alignment horizontal="center" vertical="center" wrapText="1"/>
    </xf>
    <xf numFmtId="0" fontId="6" fillId="2" borderId="9" xfId="0" applyFont="1" applyFill="1" applyBorder="1" applyAlignment="1" applyProtection="1">
      <alignment horizontal="center" vertical="top" wrapText="1"/>
    </xf>
    <xf numFmtId="0" fontId="17" fillId="3" borderId="32" xfId="0" applyFont="1" applyFill="1" applyBorder="1" applyAlignment="1" applyProtection="1">
      <alignment horizontal="left" vertical="center" indent="1"/>
    </xf>
    <xf numFmtId="0" fontId="17" fillId="3" borderId="33" xfId="0" applyFont="1" applyFill="1" applyBorder="1" applyAlignment="1" applyProtection="1">
      <alignment horizontal="center" vertical="center"/>
    </xf>
    <xf numFmtId="0" fontId="34" fillId="3" borderId="34" xfId="0" applyFont="1" applyFill="1" applyBorder="1" applyAlignment="1" applyProtection="1">
      <alignment horizontal="right" vertical="center"/>
    </xf>
    <xf numFmtId="0" fontId="17" fillId="3" borderId="41" xfId="0" applyFont="1" applyFill="1" applyBorder="1" applyAlignment="1" applyProtection="1">
      <alignment horizontal="left" vertical="center"/>
    </xf>
    <xf numFmtId="0" fontId="6" fillId="0" borderId="58" xfId="0" applyFont="1" applyFill="1" applyBorder="1" applyAlignment="1" applyProtection="1">
      <alignment vertical="top" wrapText="1"/>
    </xf>
    <xf numFmtId="0" fontId="17" fillId="3" borderId="22" xfId="0" applyFont="1" applyFill="1" applyBorder="1" applyAlignment="1" applyProtection="1">
      <alignment horizontal="left" vertical="center" indent="1"/>
    </xf>
    <xf numFmtId="0" fontId="17" fillId="3" borderId="23" xfId="0" applyFont="1" applyFill="1" applyBorder="1" applyAlignment="1" applyProtection="1">
      <alignment horizontal="center" vertical="center"/>
    </xf>
    <xf numFmtId="0" fontId="34" fillId="3" borderId="25" xfId="0" applyFont="1" applyFill="1" applyBorder="1" applyAlignment="1" applyProtection="1">
      <alignment horizontal="right" vertical="center"/>
    </xf>
    <xf numFmtId="0" fontId="17" fillId="3" borderId="59" xfId="0" applyFont="1" applyFill="1" applyBorder="1" applyAlignment="1" applyProtection="1">
      <alignment horizontal="left" vertical="center"/>
    </xf>
    <xf numFmtId="0" fontId="6" fillId="0" borderId="52" xfId="0" applyFont="1" applyFill="1" applyBorder="1" applyAlignment="1" applyProtection="1">
      <alignment vertical="top" wrapText="1"/>
    </xf>
    <xf numFmtId="0" fontId="6" fillId="0" borderId="53" xfId="0" applyFont="1" applyFill="1" applyBorder="1" applyAlignment="1" applyProtection="1">
      <alignment vertical="top" wrapText="1"/>
    </xf>
    <xf numFmtId="0" fontId="6" fillId="0" borderId="0" xfId="0" applyFont="1" applyFill="1" applyAlignment="1" applyProtection="1">
      <alignment vertical="top" wrapText="1"/>
    </xf>
    <xf numFmtId="0" fontId="17" fillId="3" borderId="25" xfId="0" applyFont="1" applyFill="1" applyBorder="1" applyAlignment="1" applyProtection="1">
      <alignment horizontal="right" vertical="center"/>
    </xf>
    <xf numFmtId="0" fontId="0" fillId="0" borderId="0" xfId="0" applyFill="1" applyAlignment="1" applyProtection="1">
      <alignment vertical="top" wrapText="1"/>
    </xf>
    <xf numFmtId="0" fontId="17" fillId="3" borderId="20" xfId="0" applyFont="1" applyFill="1" applyBorder="1" applyAlignment="1" applyProtection="1">
      <alignment horizontal="left" vertical="center" indent="1"/>
    </xf>
    <xf numFmtId="0" fontId="17" fillId="3" borderId="21" xfId="0" applyFont="1" applyFill="1" applyBorder="1" applyAlignment="1" applyProtection="1">
      <alignment horizontal="center" vertical="center"/>
    </xf>
    <xf numFmtId="0" fontId="17" fillId="3" borderId="24" xfId="0" applyFont="1" applyFill="1" applyBorder="1" applyAlignment="1" applyProtection="1">
      <alignment horizontal="right" vertical="center"/>
    </xf>
    <xf numFmtId="0" fontId="17" fillId="3" borderId="60" xfId="0" applyFont="1" applyFill="1" applyBorder="1" applyAlignment="1" applyProtection="1">
      <alignment horizontal="left" vertical="center"/>
    </xf>
    <xf numFmtId="0" fontId="5" fillId="2" borderId="37" xfId="11" quotePrefix="1" applyFont="1" applyFill="1" applyBorder="1" applyAlignment="1" applyProtection="1">
      <alignment horizontal="center" vertical="center"/>
    </xf>
    <xf numFmtId="0" fontId="5" fillId="2" borderId="48" xfId="11" applyFont="1" applyFill="1" applyBorder="1" applyAlignment="1" applyProtection="1">
      <alignment horizontal="center" vertical="center" wrapText="1"/>
    </xf>
    <xf numFmtId="2" fontId="17" fillId="0" borderId="43" xfId="0" applyNumberFormat="1" applyFont="1" applyFill="1" applyBorder="1" applyAlignment="1" applyProtection="1">
      <alignment horizontal="center" vertical="center"/>
    </xf>
    <xf numFmtId="2" fontId="17" fillId="0" borderId="44" xfId="0" applyNumberFormat="1" applyFont="1" applyFill="1" applyBorder="1" applyAlignment="1" applyProtection="1">
      <alignment horizontal="center" vertical="center"/>
    </xf>
    <xf numFmtId="2" fontId="17" fillId="0" borderId="45" xfId="0" applyNumberFormat="1" applyFont="1" applyFill="1" applyBorder="1" applyAlignment="1" applyProtection="1">
      <alignment horizontal="center" vertical="center"/>
    </xf>
    <xf numFmtId="0" fontId="11" fillId="0" borderId="0" xfId="5" applyNumberFormat="1" applyFont="1" applyFill="1" applyBorder="1" applyAlignment="1" applyProtection="1">
      <alignment horizontal="left" vertical="center"/>
    </xf>
    <xf numFmtId="0" fontId="5" fillId="4" borderId="0" xfId="5" applyFont="1" applyFill="1" applyBorder="1" applyAlignment="1" applyProtection="1">
      <alignment vertical="center"/>
    </xf>
    <xf numFmtId="0" fontId="5" fillId="4" borderId="0" xfId="0" applyFont="1" applyFill="1" applyBorder="1" applyAlignment="1" applyProtection="1">
      <alignment vertical="center"/>
    </xf>
    <xf numFmtId="0" fontId="19" fillId="4" borderId="0" xfId="0" applyFont="1" applyFill="1" applyBorder="1" applyAlignment="1" applyProtection="1">
      <alignment vertical="center"/>
    </xf>
    <xf numFmtId="0" fontId="5" fillId="0" borderId="8" xfId="0" applyFont="1" applyFill="1" applyBorder="1" applyAlignment="1" applyProtection="1">
      <alignment vertical="center"/>
    </xf>
    <xf numFmtId="0" fontId="18" fillId="0" borderId="7" xfId="0" applyFont="1" applyFill="1" applyBorder="1" applyAlignment="1" applyProtection="1">
      <alignment vertical="center"/>
    </xf>
    <xf numFmtId="0" fontId="5" fillId="0" borderId="7" xfId="0" applyFont="1" applyFill="1" applyBorder="1" applyAlignment="1" applyProtection="1">
      <alignment vertical="center"/>
    </xf>
    <xf numFmtId="0" fontId="18" fillId="0" borderId="6" xfId="0" applyFont="1" applyFill="1" applyBorder="1" applyAlignment="1" applyProtection="1">
      <alignment vertical="center"/>
    </xf>
    <xf numFmtId="0" fontId="5" fillId="0" borderId="5" xfId="5" applyFont="1" applyFill="1" applyBorder="1" applyAlignment="1" applyProtection="1">
      <alignment vertical="center"/>
    </xf>
    <xf numFmtId="0" fontId="5" fillId="0" borderId="0" xfId="5" applyFont="1" applyFill="1" applyBorder="1" applyAlignment="1" applyProtection="1">
      <alignment vertical="center"/>
    </xf>
    <xf numFmtId="0" fontId="5" fillId="0" borderId="0" xfId="0" applyFont="1" applyFill="1" applyBorder="1" applyAlignment="1" applyProtection="1">
      <alignment vertical="center"/>
    </xf>
    <xf numFmtId="0" fontId="5" fillId="0" borderId="4" xfId="5" applyFont="1" applyFill="1" applyBorder="1" applyAlignment="1" applyProtection="1">
      <alignment vertical="center"/>
    </xf>
    <xf numFmtId="0" fontId="14" fillId="0" borderId="0" xfId="0" applyFont="1" applyFill="1" applyBorder="1" applyAlignment="1" applyProtection="1">
      <alignment horizontal="left" vertical="center" wrapText="1"/>
    </xf>
    <xf numFmtId="0" fontId="42" fillId="0" borderId="0" xfId="5" applyFont="1" applyFill="1" applyBorder="1" applyAlignment="1" applyProtection="1">
      <alignment horizontal="left" vertical="center"/>
    </xf>
    <xf numFmtId="0" fontId="5" fillId="4" borderId="0" xfId="8" applyFont="1" applyFill="1" applyBorder="1" applyAlignment="1" applyProtection="1">
      <alignment vertical="center"/>
    </xf>
    <xf numFmtId="0" fontId="5" fillId="3" borderId="5" xfId="8" applyFont="1" applyFill="1" applyBorder="1" applyAlignment="1" applyProtection="1">
      <alignment vertical="center"/>
    </xf>
    <xf numFmtId="0" fontId="42" fillId="3" borderId="0" xfId="8" applyFont="1" applyFill="1" applyBorder="1" applyAlignment="1" applyProtection="1">
      <alignment horizontal="left" vertical="center"/>
    </xf>
    <xf numFmtId="0" fontId="11" fillId="3" borderId="0" xfId="5" applyNumberFormat="1" applyFont="1" applyFill="1" applyBorder="1" applyAlignment="1" applyProtection="1">
      <alignment horizontal="left" vertical="center"/>
    </xf>
    <xf numFmtId="0" fontId="5" fillId="3" borderId="4" xfId="8" applyFont="1" applyFill="1" applyBorder="1" applyAlignment="1" applyProtection="1">
      <alignment vertical="center"/>
    </xf>
    <xf numFmtId="0" fontId="5" fillId="3" borderId="0" xfId="0" applyFont="1" applyFill="1" applyBorder="1" applyAlignment="1" applyProtection="1">
      <alignment vertical="center"/>
    </xf>
    <xf numFmtId="0" fontId="11" fillId="3" borderId="0" xfId="5" applyNumberFormat="1" applyFont="1" applyFill="1" applyBorder="1" applyAlignment="1" applyProtection="1">
      <alignment vertical="center"/>
    </xf>
    <xf numFmtId="0" fontId="11" fillId="3" borderId="0" xfId="0" applyFont="1" applyFill="1" applyBorder="1" applyAlignment="1" applyProtection="1">
      <alignment horizontal="left" vertical="center"/>
    </xf>
    <xf numFmtId="0" fontId="11" fillId="3" borderId="17" xfId="0" applyFont="1" applyFill="1" applyBorder="1" applyAlignment="1" applyProtection="1">
      <alignment horizontal="left" vertical="center"/>
    </xf>
    <xf numFmtId="0" fontId="11" fillId="3" borderId="0" xfId="0" applyFont="1" applyFill="1" applyBorder="1" applyAlignment="1" applyProtection="1">
      <alignment horizontal="left" vertical="center" indent="2"/>
    </xf>
    <xf numFmtId="0" fontId="5" fillId="3" borderId="5" xfId="5" applyFont="1" applyFill="1" applyBorder="1" applyAlignment="1" applyProtection="1">
      <alignment vertical="center"/>
    </xf>
    <xf numFmtId="0" fontId="42" fillId="3" borderId="0" xfId="5" applyFont="1" applyFill="1" applyBorder="1" applyAlignment="1" applyProtection="1">
      <alignment horizontal="left" vertical="center"/>
    </xf>
    <xf numFmtId="0" fontId="5" fillId="3" borderId="4" xfId="5" applyFont="1" applyFill="1" applyBorder="1" applyAlignment="1" applyProtection="1">
      <alignment vertical="center"/>
    </xf>
    <xf numFmtId="0" fontId="5" fillId="4" borderId="0" xfId="5" applyFont="1" applyFill="1" applyBorder="1" applyAlignment="1" applyProtection="1">
      <alignment horizontal="left" vertical="center"/>
    </xf>
    <xf numFmtId="0" fontId="5" fillId="0" borderId="3" xfId="5" applyFont="1" applyFill="1" applyBorder="1" applyAlignment="1" applyProtection="1">
      <alignment vertical="center"/>
    </xf>
    <xf numFmtId="0" fontId="5" fillId="0" borderId="2" xfId="5" applyFont="1" applyFill="1" applyBorder="1" applyAlignment="1" applyProtection="1">
      <alignment vertical="center"/>
    </xf>
    <xf numFmtId="0" fontId="5" fillId="0" borderId="1" xfId="5" applyFont="1" applyFill="1" applyBorder="1" applyAlignment="1" applyProtection="1">
      <alignment vertical="center"/>
    </xf>
    <xf numFmtId="0" fontId="11" fillId="4" borderId="0" xfId="0" applyFont="1" applyFill="1" applyBorder="1" applyAlignment="1" applyProtection="1">
      <alignment vertical="center" wrapText="1"/>
    </xf>
    <xf numFmtId="0" fontId="11" fillId="4" borderId="9" xfId="0" applyFont="1" applyFill="1" applyBorder="1" applyAlignment="1" applyProtection="1">
      <alignment horizontal="center" vertical="center" wrapText="1"/>
    </xf>
    <xf numFmtId="0" fontId="5" fillId="4" borderId="0" xfId="0" applyFont="1" applyFill="1" applyAlignment="1" applyProtection="1">
      <alignment vertical="center"/>
    </xf>
    <xf numFmtId="0" fontId="11" fillId="3" borderId="9" xfId="0" applyFont="1" applyFill="1" applyBorder="1" applyAlignment="1" applyProtection="1">
      <alignment horizontal="center" vertical="center" wrapText="1"/>
    </xf>
    <xf numFmtId="0" fontId="5" fillId="4" borderId="39" xfId="0" applyFont="1" applyFill="1" applyBorder="1" applyAlignment="1" applyProtection="1">
      <alignment vertical="center"/>
    </xf>
    <xf numFmtId="0" fontId="11" fillId="2" borderId="36" xfId="5" applyFont="1" applyFill="1" applyBorder="1" applyAlignment="1" applyProtection="1">
      <alignment horizontal="center" vertical="center" wrapText="1"/>
    </xf>
    <xf numFmtId="0" fontId="11" fillId="2" borderId="37" xfId="5" applyFont="1" applyFill="1" applyBorder="1" applyAlignment="1" applyProtection="1">
      <alignment horizontal="center" vertical="center" wrapText="1"/>
    </xf>
    <xf numFmtId="164" fontId="11" fillId="2" borderId="37" xfId="7" applyNumberFormat="1" applyFont="1" applyFill="1" applyBorder="1" applyAlignment="1" applyProtection="1">
      <alignment horizontal="center" vertical="center" wrapText="1"/>
    </xf>
    <xf numFmtId="49" fontId="11" fillId="2" borderId="48" xfId="2" applyNumberFormat="1" applyFont="1" applyFill="1" applyBorder="1" applyAlignment="1" applyProtection="1">
      <alignment horizontal="center" vertical="center" wrapText="1"/>
    </xf>
    <xf numFmtId="0" fontId="39" fillId="2" borderId="9" xfId="0" applyFont="1" applyFill="1" applyBorder="1" applyAlignment="1" applyProtection="1">
      <alignment horizontal="center" vertical="center" wrapText="1"/>
      <protection hidden="1"/>
    </xf>
    <xf numFmtId="0" fontId="2" fillId="4" borderId="0" xfId="8" applyFont="1" applyFill="1" applyBorder="1" applyAlignment="1" applyProtection="1">
      <alignment vertical="center"/>
    </xf>
    <xf numFmtId="0" fontId="2" fillId="3" borderId="5" xfId="8" applyFont="1" applyFill="1" applyBorder="1" applyAlignment="1" applyProtection="1">
      <alignment vertical="center"/>
    </xf>
    <xf numFmtId="0" fontId="2" fillId="3" borderId="4" xfId="8" applyFont="1" applyFill="1" applyBorder="1" applyAlignment="1" applyProtection="1">
      <alignment vertical="center"/>
    </xf>
    <xf numFmtId="0" fontId="2" fillId="4" borderId="0" xfId="0" applyFont="1" applyFill="1" applyBorder="1" applyAlignment="1" applyProtection="1">
      <alignment vertical="center"/>
    </xf>
    <xf numFmtId="0" fontId="16" fillId="3" borderId="0" xfId="5" applyNumberFormat="1" applyFont="1" applyFill="1" applyBorder="1" applyAlignment="1" applyProtection="1">
      <alignment vertical="center"/>
    </xf>
    <xf numFmtId="0" fontId="8" fillId="6" borderId="21" xfId="11" applyFont="1" applyFill="1" applyBorder="1" applyAlignment="1" applyProtection="1">
      <alignment horizontal="center" vertical="center"/>
    </xf>
    <xf numFmtId="0" fontId="8" fillId="6" borderId="45" xfId="11" applyFont="1" applyFill="1" applyBorder="1" applyAlignment="1" applyProtection="1">
      <alignment horizontal="center" vertical="center"/>
    </xf>
    <xf numFmtId="0" fontId="8" fillId="6" borderId="20" xfId="11" applyFont="1" applyFill="1" applyBorder="1" applyAlignment="1" applyProtection="1">
      <alignment horizontal="center" vertical="center"/>
    </xf>
    <xf numFmtId="0" fontId="9" fillId="2" borderId="14" xfId="0" applyFont="1" applyFill="1" applyBorder="1" applyAlignment="1" applyProtection="1">
      <alignment vertical="center" wrapText="1"/>
      <protection hidden="1"/>
    </xf>
    <xf numFmtId="0" fontId="9" fillId="2" borderId="16" xfId="0" applyFont="1" applyFill="1" applyBorder="1" applyAlignment="1" applyProtection="1">
      <alignment vertical="center" wrapText="1"/>
      <protection hidden="1"/>
    </xf>
    <xf numFmtId="0" fontId="11" fillId="6" borderId="11" xfId="1" applyNumberFormat="1" applyFont="1" applyFill="1" applyBorder="1" applyAlignment="1" applyProtection="1">
      <alignment horizontal="center" vertical="center"/>
    </xf>
    <xf numFmtId="0" fontId="9" fillId="2" borderId="12" xfId="0" applyFont="1" applyFill="1" applyBorder="1" applyAlignment="1" applyProtection="1">
      <alignment vertical="center" wrapText="1"/>
      <protection hidden="1"/>
    </xf>
    <xf numFmtId="0" fontId="8" fillId="6" borderId="10" xfId="0" applyFont="1" applyFill="1" applyBorder="1" applyAlignment="1" applyProtection="1">
      <alignment horizontal="center" vertical="center" wrapText="1"/>
      <protection hidden="1"/>
    </xf>
    <xf numFmtId="0" fontId="2" fillId="2" borderId="48" xfId="0" applyFont="1" applyFill="1" applyBorder="1" applyAlignment="1" applyProtection="1">
      <alignment horizontal="center" vertical="center" wrapText="1"/>
    </xf>
    <xf numFmtId="0" fontId="16" fillId="4" borderId="67" xfId="5" applyNumberFormat="1" applyFont="1" applyFill="1" applyBorder="1" applyAlignment="1" applyProtection="1">
      <alignment horizontal="left" vertical="center" wrapText="1"/>
      <protection locked="0"/>
    </xf>
    <xf numFmtId="0" fontId="16" fillId="4" borderId="68" xfId="5" applyNumberFormat="1" applyFont="1" applyFill="1" applyBorder="1" applyAlignment="1" applyProtection="1">
      <alignment horizontal="left" vertical="center" wrapText="1"/>
      <protection locked="0"/>
    </xf>
    <xf numFmtId="0" fontId="17" fillId="4" borderId="68" xfId="0" applyFont="1" applyFill="1" applyBorder="1" applyAlignment="1" applyProtection="1">
      <alignment horizontal="left" vertical="center"/>
      <protection locked="0"/>
    </xf>
    <xf numFmtId="49" fontId="16" fillId="4" borderId="68" xfId="5" applyNumberFormat="1" applyFont="1" applyFill="1" applyBorder="1" applyAlignment="1" applyProtection="1">
      <alignment horizontal="left" vertical="center"/>
      <protection locked="0"/>
    </xf>
    <xf numFmtId="49" fontId="16" fillId="4" borderId="68" xfId="5" applyNumberFormat="1" applyFont="1" applyFill="1" applyBorder="1" applyAlignment="1" applyProtection="1">
      <alignment vertical="center"/>
      <protection locked="0"/>
    </xf>
    <xf numFmtId="0" fontId="16" fillId="0" borderId="68" xfId="5" applyNumberFormat="1" applyFont="1" applyFill="1" applyBorder="1" applyAlignment="1" applyProtection="1">
      <alignment horizontal="right" vertical="center"/>
    </xf>
    <xf numFmtId="0" fontId="16" fillId="4" borderId="68" xfId="5" applyNumberFormat="1" applyFont="1" applyFill="1" applyBorder="1" applyAlignment="1" applyProtection="1">
      <alignment horizontal="right" vertical="center"/>
      <protection locked="0"/>
    </xf>
    <xf numFmtId="39" fontId="16" fillId="3" borderId="69" xfId="6" applyNumberFormat="1" applyFont="1" applyFill="1" applyBorder="1" applyAlignment="1" applyProtection="1">
      <alignment horizontal="center" vertical="center" wrapText="1"/>
    </xf>
    <xf numFmtId="0" fontId="16" fillId="4" borderId="70" xfId="5" applyNumberFormat="1" applyFont="1" applyFill="1" applyBorder="1" applyAlignment="1" applyProtection="1">
      <alignment horizontal="left" vertical="center" wrapText="1"/>
      <protection locked="0"/>
    </xf>
    <xf numFmtId="0" fontId="16" fillId="4" borderId="71" xfId="5" applyNumberFormat="1" applyFont="1" applyFill="1" applyBorder="1" applyAlignment="1" applyProtection="1">
      <alignment horizontal="left" vertical="center" wrapText="1"/>
      <protection locked="0"/>
    </xf>
    <xf numFmtId="0" fontId="17" fillId="4" borderId="71" xfId="0" applyFont="1" applyFill="1" applyBorder="1" applyAlignment="1" applyProtection="1">
      <alignment horizontal="left" vertical="center"/>
      <protection locked="0"/>
    </xf>
    <xf numFmtId="49" fontId="16" fillId="4" borderId="71" xfId="5" applyNumberFormat="1" applyFont="1" applyFill="1" applyBorder="1" applyAlignment="1" applyProtection="1">
      <alignment horizontal="left" vertical="center"/>
      <protection locked="0"/>
    </xf>
    <xf numFmtId="49" fontId="16" fillId="4" borderId="71" xfId="5" applyNumberFormat="1" applyFont="1" applyFill="1" applyBorder="1" applyAlignment="1" applyProtection="1">
      <alignment vertical="center"/>
      <protection locked="0"/>
    </xf>
    <xf numFmtId="0" fontId="16" fillId="0" borderId="71" xfId="5" applyNumberFormat="1" applyFont="1" applyFill="1" applyBorder="1" applyAlignment="1" applyProtection="1">
      <alignment horizontal="right" vertical="center"/>
    </xf>
    <xf numFmtId="0" fontId="16" fillId="4" borderId="71" xfId="5" applyNumberFormat="1" applyFont="1" applyFill="1" applyBorder="1" applyAlignment="1" applyProtection="1">
      <alignment horizontal="right" vertical="center"/>
      <protection locked="0"/>
    </xf>
    <xf numFmtId="39" fontId="16" fillId="3" borderId="72" xfId="6" applyNumberFormat="1" applyFont="1" applyFill="1" applyBorder="1" applyAlignment="1" applyProtection="1">
      <alignment horizontal="center" vertical="center" wrapText="1"/>
    </xf>
    <xf numFmtId="4" fontId="16" fillId="4" borderId="71" xfId="7" applyNumberFormat="1" applyFont="1" applyFill="1" applyBorder="1" applyAlignment="1" applyProtection="1">
      <alignment horizontal="left" vertical="center" wrapText="1"/>
      <protection locked="0"/>
    </xf>
    <xf numFmtId="0" fontId="16" fillId="4" borderId="73" xfId="5" applyNumberFormat="1" applyFont="1" applyFill="1" applyBorder="1" applyAlignment="1" applyProtection="1">
      <alignment horizontal="left" vertical="center" wrapText="1"/>
      <protection locked="0"/>
    </xf>
    <xf numFmtId="0" fontId="16" fillId="4" borderId="74" xfId="5" applyNumberFormat="1" applyFont="1" applyFill="1" applyBorder="1" applyAlignment="1" applyProtection="1">
      <alignment horizontal="left" vertical="center" wrapText="1"/>
      <protection locked="0"/>
    </xf>
    <xf numFmtId="0" fontId="17" fillId="4" borderId="74" xfId="0" applyFont="1" applyFill="1" applyBorder="1" applyAlignment="1" applyProtection="1">
      <alignment horizontal="left" vertical="center"/>
      <protection locked="0"/>
    </xf>
    <xf numFmtId="49" fontId="16" fillId="4" borderId="74" xfId="5" applyNumberFormat="1" applyFont="1" applyFill="1" applyBorder="1" applyAlignment="1" applyProtection="1">
      <alignment horizontal="left" vertical="center"/>
      <protection locked="0"/>
    </xf>
    <xf numFmtId="4" fontId="16" fillId="4" borderId="74" xfId="7" applyNumberFormat="1" applyFont="1" applyFill="1" applyBorder="1" applyAlignment="1" applyProtection="1">
      <alignment horizontal="left" vertical="center" wrapText="1"/>
      <protection locked="0"/>
    </xf>
    <xf numFmtId="49" fontId="16" fillId="4" borderId="74" xfId="5" applyNumberFormat="1" applyFont="1" applyFill="1" applyBorder="1" applyAlignment="1" applyProtection="1">
      <alignment vertical="center"/>
      <protection locked="0"/>
    </xf>
    <xf numFmtId="0" fontId="16" fillId="0" borderId="74" xfId="5" applyNumberFormat="1" applyFont="1" applyFill="1" applyBorder="1" applyAlignment="1" applyProtection="1">
      <alignment horizontal="right" vertical="center"/>
    </xf>
    <xf numFmtId="0" fontId="16" fillId="4" borderId="74" xfId="5" applyNumberFormat="1" applyFont="1" applyFill="1" applyBorder="1" applyAlignment="1" applyProtection="1">
      <alignment horizontal="right" vertical="center"/>
      <protection locked="0"/>
    </xf>
    <xf numFmtId="39" fontId="16" fillId="3" borderId="75" xfId="6" applyNumberFormat="1" applyFont="1" applyFill="1" applyBorder="1" applyAlignment="1" applyProtection="1">
      <alignment horizontal="center" vertical="center" wrapText="1"/>
    </xf>
    <xf numFmtId="4" fontId="16" fillId="3" borderId="9" xfId="0" applyNumberFormat="1" applyFont="1" applyFill="1" applyBorder="1" applyAlignment="1" applyProtection="1">
      <alignment horizontal="center" vertical="center"/>
    </xf>
    <xf numFmtId="0" fontId="10" fillId="6" borderId="67" xfId="0" applyFont="1" applyFill="1" applyBorder="1" applyProtection="1">
      <protection hidden="1"/>
    </xf>
    <xf numFmtId="4" fontId="16" fillId="3" borderId="69" xfId="7" applyNumberFormat="1" applyFont="1" applyFill="1" applyBorder="1" applyAlignment="1" applyProtection="1">
      <alignment vertical="center" wrapText="1"/>
    </xf>
    <xf numFmtId="0" fontId="10" fillId="6" borderId="70" xfId="0" applyFont="1" applyFill="1" applyBorder="1" applyProtection="1">
      <protection hidden="1"/>
    </xf>
    <xf numFmtId="2" fontId="17" fillId="3" borderId="72" xfId="0" applyNumberFormat="1" applyFont="1" applyFill="1" applyBorder="1" applyAlignment="1" applyProtection="1">
      <alignment vertical="center"/>
    </xf>
    <xf numFmtId="0" fontId="10" fillId="6" borderId="73" xfId="0" applyFont="1" applyFill="1" applyBorder="1" applyProtection="1">
      <protection hidden="1"/>
    </xf>
    <xf numFmtId="0" fontId="16" fillId="3" borderId="75" xfId="5" applyNumberFormat="1" applyFont="1" applyFill="1" applyBorder="1" applyAlignment="1" applyProtection="1">
      <alignment horizontal="center" vertical="center" wrapText="1"/>
    </xf>
    <xf numFmtId="0" fontId="8" fillId="2" borderId="14" xfId="0" applyFont="1" applyFill="1" applyBorder="1" applyAlignment="1" applyProtection="1">
      <alignment vertical="center"/>
    </xf>
    <xf numFmtId="0" fontId="8" fillId="2" borderId="49" xfId="0" applyFont="1" applyFill="1" applyBorder="1" applyAlignment="1" applyProtection="1">
      <alignment vertical="center"/>
    </xf>
    <xf numFmtId="0" fontId="2" fillId="2" borderId="13" xfId="0" applyFont="1" applyFill="1" applyBorder="1" applyAlignment="1" applyProtection="1">
      <alignment horizontal="left" vertical="center" indent="1"/>
    </xf>
    <xf numFmtId="0" fontId="47" fillId="6" borderId="13" xfId="0" applyFont="1" applyFill="1" applyBorder="1" applyAlignment="1" applyProtection="1">
      <alignment vertical="center"/>
    </xf>
    <xf numFmtId="0" fontId="7" fillId="6" borderId="14" xfId="0" applyFont="1" applyFill="1" applyBorder="1" applyAlignment="1" applyProtection="1">
      <alignment vertical="center"/>
    </xf>
    <xf numFmtId="0" fontId="7" fillId="6" borderId="49" xfId="0" applyFont="1" applyFill="1" applyBorder="1" applyAlignment="1" applyProtection="1">
      <alignment vertical="center"/>
    </xf>
    <xf numFmtId="0" fontId="19" fillId="0" borderId="0" xfId="0" applyFont="1" applyAlignment="1" applyProtection="1">
      <alignment vertical="top" wrapText="1"/>
    </xf>
    <xf numFmtId="0" fontId="19" fillId="0" borderId="0" xfId="0" applyFont="1" applyProtection="1">
      <protection hidden="1"/>
    </xf>
    <xf numFmtId="0" fontId="19" fillId="0" borderId="0" xfId="0" applyFont="1" applyAlignment="1" applyProtection="1">
      <alignment vertical="top" wrapText="1"/>
      <protection hidden="1"/>
    </xf>
    <xf numFmtId="49" fontId="24" fillId="6" borderId="10" xfId="5" applyNumberFormat="1" applyFont="1" applyFill="1" applyBorder="1" applyAlignment="1" applyProtection="1">
      <alignment horizontal="center" vertical="center" textRotation="90" wrapText="1"/>
      <protection hidden="1"/>
    </xf>
    <xf numFmtId="49" fontId="24" fillId="6" borderId="10" xfId="5" applyNumberFormat="1" applyFont="1" applyFill="1" applyBorder="1" applyAlignment="1" applyProtection="1">
      <alignment horizontal="center" vertical="center" textRotation="90" wrapText="1"/>
      <protection hidden="1"/>
    </xf>
    <xf numFmtId="49" fontId="24" fillId="0" borderId="5" xfId="5" applyNumberFormat="1" applyFont="1" applyFill="1" applyBorder="1" applyAlignment="1" applyProtection="1">
      <alignment textRotation="90"/>
    </xf>
    <xf numFmtId="49" fontId="24" fillId="0" borderId="5" xfId="5" applyNumberFormat="1" applyFont="1" applyFill="1" applyBorder="1" applyAlignment="1" applyProtection="1">
      <alignment horizontal="center" textRotation="90"/>
    </xf>
    <xf numFmtId="49" fontId="14" fillId="0" borderId="5" xfId="5" applyNumberFormat="1" applyFont="1" applyFill="1" applyBorder="1" applyAlignment="1" applyProtection="1">
      <alignment vertical="center" wrapText="1"/>
    </xf>
    <xf numFmtId="0" fontId="10" fillId="0" borderId="0" xfId="0" applyFont="1" applyFill="1" applyAlignment="1" applyProtection="1">
      <protection hidden="1"/>
    </xf>
    <xf numFmtId="49" fontId="24" fillId="0" borderId="5" xfId="5" applyNumberFormat="1" applyFont="1" applyFill="1" applyBorder="1" applyAlignment="1" applyProtection="1">
      <alignment horizontal="center" vertical="center" textRotation="90" wrapText="1"/>
      <protection hidden="1"/>
    </xf>
    <xf numFmtId="49" fontId="23" fillId="0" borderId="5" xfId="5" applyNumberFormat="1" applyFont="1" applyFill="1" applyBorder="1" applyAlignment="1" applyProtection="1">
      <alignment vertical="center" textRotation="90" wrapText="1"/>
      <protection hidden="1"/>
    </xf>
    <xf numFmtId="4" fontId="11" fillId="0" borderId="5" xfId="7" applyNumberFormat="1" applyFont="1" applyFill="1" applyBorder="1" applyAlignment="1" applyProtection="1">
      <alignment horizontal="right" vertical="center"/>
      <protection hidden="1"/>
    </xf>
    <xf numFmtId="4" fontId="11" fillId="0" borderId="5" xfId="7" applyNumberFormat="1" applyFont="1" applyFill="1" applyBorder="1" applyAlignment="1" applyProtection="1">
      <alignment horizontal="right" vertical="center" wrapText="1"/>
      <protection hidden="1"/>
    </xf>
    <xf numFmtId="0" fontId="19" fillId="0" borderId="0" xfId="0" applyFont="1" applyFill="1" applyAlignment="1" applyProtection="1">
      <alignment vertical="center"/>
      <protection hidden="1"/>
    </xf>
    <xf numFmtId="0" fontId="48" fillId="4" borderId="0" xfId="52" applyFont="1" applyFill="1" applyBorder="1" applyAlignment="1" applyProtection="1">
      <alignment horizontal="right" vertical="center"/>
    </xf>
    <xf numFmtId="0" fontId="48" fillId="4" borderId="0" xfId="1" applyFont="1" applyFill="1" applyBorder="1" applyAlignment="1" applyProtection="1">
      <alignment horizontal="right" vertical="center"/>
    </xf>
    <xf numFmtId="0" fontId="48" fillId="4" borderId="0" xfId="1" applyFont="1" applyFill="1" applyAlignment="1" applyProtection="1">
      <alignment horizontal="right" vertical="center"/>
    </xf>
    <xf numFmtId="0" fontId="16" fillId="3" borderId="0" xfId="9" applyNumberFormat="1" applyFont="1" applyFill="1" applyBorder="1" applyAlignment="1" applyProtection="1">
      <alignment horizontal="center" vertical="center"/>
    </xf>
    <xf numFmtId="0" fontId="1" fillId="0" borderId="0" xfId="0" applyFont="1" applyProtection="1"/>
    <xf numFmtId="43" fontId="8" fillId="0" borderId="0" xfId="10" applyFont="1" applyProtection="1"/>
    <xf numFmtId="43" fontId="0" fillId="0" borderId="0" xfId="10" applyFont="1" applyProtection="1"/>
    <xf numFmtId="43" fontId="8" fillId="0" borderId="0" xfId="10" applyFont="1" applyAlignment="1" applyProtection="1">
      <alignment vertical="top" wrapText="1"/>
    </xf>
    <xf numFmtId="0" fontId="11" fillId="3" borderId="0" xfId="5" applyNumberFormat="1" applyFont="1" applyFill="1" applyBorder="1" applyAlignment="1" applyProtection="1">
      <alignment horizontal="left" vertical="center" wrapText="1"/>
    </xf>
    <xf numFmtId="0" fontId="11" fillId="0" borderId="0" xfId="0" applyFont="1" applyFill="1" applyBorder="1" applyAlignment="1" applyProtection="1">
      <alignment horizontal="left" vertical="center" wrapText="1"/>
    </xf>
    <xf numFmtId="0" fontId="14" fillId="0" borderId="0" xfId="0" applyFont="1" applyFill="1" applyBorder="1" applyAlignment="1" applyProtection="1">
      <alignment horizontal="left" vertical="center" wrapText="1"/>
    </xf>
    <xf numFmtId="0" fontId="11" fillId="0" borderId="0" xfId="5" applyNumberFormat="1" applyFont="1" applyFill="1" applyBorder="1" applyAlignment="1" applyProtection="1">
      <alignment horizontal="left" vertical="center" wrapText="1"/>
    </xf>
    <xf numFmtId="0" fontId="11" fillId="3" borderId="0" xfId="0" applyFont="1" applyFill="1" applyBorder="1" applyAlignment="1" applyProtection="1">
      <alignment horizontal="left" vertical="center"/>
    </xf>
    <xf numFmtId="0" fontId="28" fillId="3" borderId="0" xfId="0" applyFont="1" applyFill="1" applyBorder="1" applyAlignment="1" applyProtection="1">
      <alignment horizontal="left" vertical="top"/>
    </xf>
    <xf numFmtId="0" fontId="28" fillId="3" borderId="0" xfId="0" applyFont="1" applyFill="1" applyBorder="1" applyAlignment="1" applyProtection="1">
      <alignment horizontal="left" vertical="center"/>
    </xf>
    <xf numFmtId="0" fontId="5" fillId="2" borderId="10" xfId="11" quotePrefix="1" applyFont="1" applyFill="1" applyBorder="1" applyAlignment="1" applyProtection="1">
      <alignment horizontal="center" vertical="center" textRotation="90" wrapText="1"/>
    </xf>
    <xf numFmtId="0" fontId="5" fillId="2" borderId="11" xfId="11" quotePrefix="1" applyFont="1" applyFill="1" applyBorder="1" applyAlignment="1" applyProtection="1">
      <alignment horizontal="center" vertical="center" textRotation="90" wrapText="1"/>
    </xf>
    <xf numFmtId="0" fontId="5" fillId="2" borderId="12" xfId="11" quotePrefix="1" applyFont="1" applyFill="1" applyBorder="1" applyAlignment="1" applyProtection="1">
      <alignment horizontal="center" vertical="center" textRotation="90" wrapText="1"/>
    </xf>
    <xf numFmtId="0" fontId="17" fillId="0" borderId="23" xfId="0" applyFont="1" applyFill="1" applyBorder="1" applyAlignment="1" applyProtection="1">
      <alignment horizontal="left" vertical="center" indent="1"/>
    </xf>
    <xf numFmtId="0" fontId="17" fillId="0" borderId="21" xfId="0" applyFont="1" applyFill="1" applyBorder="1" applyAlignment="1" applyProtection="1">
      <alignment horizontal="left" vertical="center" indent="1"/>
    </xf>
    <xf numFmtId="0" fontId="8" fillId="2" borderId="10" xfId="11" quotePrefix="1" applyFont="1" applyFill="1" applyBorder="1" applyAlignment="1" applyProtection="1">
      <alignment horizontal="center" vertical="center" textRotation="90"/>
    </xf>
    <xf numFmtId="0" fontId="8" fillId="2" borderId="11" xfId="11" quotePrefix="1" applyFont="1" applyFill="1" applyBorder="1" applyAlignment="1" applyProtection="1">
      <alignment horizontal="center" vertical="center" textRotation="90"/>
    </xf>
    <xf numFmtId="0" fontId="8" fillId="2" borderId="12" xfId="11" quotePrefix="1" applyFont="1" applyFill="1" applyBorder="1" applyAlignment="1" applyProtection="1">
      <alignment horizontal="center" vertical="center" textRotation="90"/>
    </xf>
    <xf numFmtId="0" fontId="17" fillId="3" borderId="23" xfId="0" applyFont="1" applyFill="1" applyBorder="1" applyAlignment="1" applyProtection="1">
      <alignment horizontal="left" vertical="center" indent="1"/>
    </xf>
    <xf numFmtId="0" fontId="17" fillId="0" borderId="19" xfId="0" applyFont="1" applyFill="1" applyBorder="1" applyAlignment="1" applyProtection="1">
      <alignment horizontal="left" vertical="center" indent="1"/>
    </xf>
    <xf numFmtId="0" fontId="8" fillId="2" borderId="9" xfId="11" quotePrefix="1" applyFont="1" applyFill="1" applyBorder="1" applyAlignment="1" applyProtection="1">
      <alignment horizontal="center" vertical="center" textRotation="90"/>
    </xf>
    <xf numFmtId="0" fontId="7" fillId="2" borderId="10" xfId="11" quotePrefix="1" applyFont="1" applyFill="1" applyBorder="1" applyAlignment="1" applyProtection="1">
      <alignment horizontal="center" vertical="center" textRotation="90"/>
    </xf>
    <xf numFmtId="0" fontId="7" fillId="2" borderId="11" xfId="11" quotePrefix="1" applyFont="1" applyFill="1" applyBorder="1" applyAlignment="1" applyProtection="1">
      <alignment horizontal="center" vertical="center" textRotation="90"/>
    </xf>
    <xf numFmtId="0" fontId="7" fillId="2" borderId="12" xfId="11" quotePrefix="1" applyFont="1" applyFill="1" applyBorder="1" applyAlignment="1" applyProtection="1">
      <alignment horizontal="center" vertical="center" textRotation="90"/>
    </xf>
    <xf numFmtId="0" fontId="17" fillId="0" borderId="19" xfId="0" applyFont="1" applyFill="1" applyBorder="1" applyAlignment="1" applyProtection="1">
      <alignment horizontal="left" vertical="center" wrapText="1" indent="1"/>
    </xf>
    <xf numFmtId="0" fontId="17" fillId="0" borderId="23" xfId="0" applyFont="1" applyFill="1" applyBorder="1" applyAlignment="1" applyProtection="1">
      <alignment horizontal="left" vertical="center" wrapText="1" indent="1"/>
    </xf>
    <xf numFmtId="0" fontId="8" fillId="6" borderId="18" xfId="11" quotePrefix="1" applyFont="1" applyFill="1" applyBorder="1" applyAlignment="1" applyProtection="1">
      <alignment horizontal="center" vertical="center"/>
    </xf>
    <xf numFmtId="0" fontId="8" fillId="6" borderId="51" xfId="11" quotePrefix="1" applyFont="1" applyFill="1" applyBorder="1" applyAlignment="1" applyProtection="1">
      <alignment horizontal="center" vertical="center"/>
    </xf>
    <xf numFmtId="0" fontId="8" fillId="6" borderId="20" xfId="11" quotePrefix="1" applyFont="1" applyFill="1" applyBorder="1" applyAlignment="1" applyProtection="1">
      <alignment horizontal="center" vertical="center"/>
    </xf>
    <xf numFmtId="0" fontId="8" fillId="6" borderId="24" xfId="11" quotePrefix="1" applyFont="1" applyFill="1" applyBorder="1" applyAlignment="1" applyProtection="1">
      <alignment horizontal="center" vertical="center"/>
    </xf>
    <xf numFmtId="0" fontId="2" fillId="6" borderId="18" xfId="11" applyFont="1" applyFill="1" applyBorder="1" applyAlignment="1" applyProtection="1">
      <alignment horizontal="center" vertical="center"/>
    </xf>
    <xf numFmtId="0" fontId="8" fillId="6" borderId="19" xfId="11" applyFont="1" applyFill="1" applyBorder="1" applyAlignment="1" applyProtection="1">
      <alignment horizontal="center" vertical="center"/>
    </xf>
    <xf numFmtId="0" fontId="8" fillId="6" borderId="43" xfId="11" applyFont="1" applyFill="1" applyBorder="1" applyAlignment="1" applyProtection="1">
      <alignment horizontal="center" vertical="center"/>
    </xf>
    <xf numFmtId="0" fontId="17" fillId="3" borderId="21" xfId="0" applyFont="1" applyFill="1" applyBorder="1" applyAlignment="1" applyProtection="1">
      <alignment horizontal="left" vertical="center" indent="1"/>
    </xf>
    <xf numFmtId="0" fontId="6" fillId="2" borderId="37" xfId="0" applyFont="1" applyFill="1" applyBorder="1" applyAlignment="1" applyProtection="1">
      <alignment horizontal="center" vertical="center" wrapText="1"/>
    </xf>
    <xf numFmtId="0" fontId="6" fillId="2" borderId="48" xfId="0" applyFont="1" applyFill="1" applyBorder="1" applyAlignment="1" applyProtection="1">
      <alignment horizontal="center" vertical="center" wrapText="1"/>
    </xf>
    <xf numFmtId="0" fontId="6" fillId="2" borderId="11" xfId="11" quotePrefix="1" applyFont="1" applyFill="1" applyBorder="1" applyAlignment="1" applyProtection="1">
      <alignment horizontal="center" vertical="center" textRotation="90"/>
    </xf>
    <xf numFmtId="0" fontId="17" fillId="3" borderId="33" xfId="0" applyFont="1" applyFill="1" applyBorder="1" applyAlignment="1" applyProtection="1">
      <alignment horizontal="left" vertical="center" indent="1"/>
    </xf>
    <xf numFmtId="0" fontId="39" fillId="2" borderId="18" xfId="0" applyFont="1" applyFill="1" applyBorder="1" applyAlignment="1" applyProtection="1">
      <alignment horizontal="center" vertical="center" wrapText="1"/>
      <protection hidden="1"/>
    </xf>
    <xf numFmtId="0" fontId="39" fillId="2" borderId="19" xfId="0" applyFont="1" applyFill="1" applyBorder="1" applyAlignment="1" applyProtection="1">
      <alignment horizontal="center" vertical="center" wrapText="1"/>
      <protection hidden="1"/>
    </xf>
    <xf numFmtId="0" fontId="39" fillId="2" borderId="43" xfId="0" applyFont="1" applyFill="1" applyBorder="1" applyAlignment="1" applyProtection="1">
      <alignment horizontal="center" vertical="center" wrapText="1"/>
      <protection hidden="1"/>
    </xf>
    <xf numFmtId="0" fontId="39" fillId="2" borderId="18" xfId="0" applyFont="1" applyFill="1" applyBorder="1" applyAlignment="1" applyProtection="1">
      <alignment horizontal="center" vertical="center"/>
      <protection hidden="1"/>
    </xf>
    <xf numFmtId="0" fontId="39" fillId="2" borderId="19" xfId="0" applyFont="1" applyFill="1" applyBorder="1" applyAlignment="1" applyProtection="1">
      <alignment horizontal="center" vertical="center"/>
      <protection hidden="1"/>
    </xf>
    <xf numFmtId="0" fontId="39" fillId="2" borderId="43" xfId="0" applyFont="1" applyFill="1" applyBorder="1" applyAlignment="1" applyProtection="1">
      <alignment horizontal="center" vertical="center"/>
      <protection hidden="1"/>
    </xf>
    <xf numFmtId="0" fontId="2" fillId="0" borderId="0" xfId="0" applyFont="1" applyBorder="1" applyAlignment="1" applyProtection="1">
      <alignment horizontal="left" vertical="top" wrapText="1"/>
      <protection hidden="1"/>
    </xf>
    <xf numFmtId="0" fontId="8" fillId="0" borderId="0" xfId="0" applyFont="1" applyBorder="1" applyAlignment="1" applyProtection="1">
      <alignment horizontal="left" vertical="top" wrapText="1"/>
      <protection hidden="1"/>
    </xf>
    <xf numFmtId="0" fontId="9" fillId="2" borderId="9" xfId="0" applyFont="1" applyFill="1" applyBorder="1" applyAlignment="1" applyProtection="1">
      <alignment horizontal="left" vertical="center" wrapText="1" indent="1"/>
      <protection hidden="1"/>
    </xf>
    <xf numFmtId="0" fontId="39" fillId="2" borderId="9" xfId="0" applyFont="1" applyFill="1" applyBorder="1" applyAlignment="1" applyProtection="1">
      <alignment horizontal="center" vertical="center" wrapText="1"/>
      <protection hidden="1"/>
    </xf>
    <xf numFmtId="0" fontId="11" fillId="2" borderId="18" xfId="1" applyFont="1" applyFill="1" applyBorder="1" applyAlignment="1" applyProtection="1">
      <alignment horizontal="center" vertical="center" wrapText="1"/>
      <protection hidden="1"/>
    </xf>
    <xf numFmtId="0" fontId="11" fillId="2" borderId="20" xfId="1" applyFont="1" applyFill="1" applyBorder="1" applyAlignment="1" applyProtection="1">
      <alignment horizontal="center" vertical="center" wrapText="1"/>
      <protection hidden="1"/>
    </xf>
    <xf numFmtId="0" fontId="11" fillId="2" borderId="43" xfId="1" applyFont="1" applyFill="1" applyBorder="1" applyAlignment="1" applyProtection="1">
      <alignment horizontal="center" vertical="center" wrapText="1"/>
      <protection hidden="1"/>
    </xf>
    <xf numFmtId="0" fontId="11" fillId="2" borderId="45" xfId="1" applyFont="1" applyFill="1" applyBorder="1" applyAlignment="1" applyProtection="1">
      <alignment horizontal="center" vertical="center" wrapText="1"/>
      <protection hidden="1"/>
    </xf>
    <xf numFmtId="0" fontId="9" fillId="2" borderId="13" xfId="0" applyFont="1" applyFill="1" applyBorder="1" applyAlignment="1" applyProtection="1">
      <alignment horizontal="left" vertical="center" wrapText="1" indent="1"/>
      <protection hidden="1"/>
    </xf>
    <xf numFmtId="0" fontId="9" fillId="2" borderId="14" xfId="0" applyFont="1" applyFill="1" applyBorder="1" applyAlignment="1" applyProtection="1">
      <alignment horizontal="left" vertical="center" wrapText="1" indent="1"/>
      <protection hidden="1"/>
    </xf>
    <xf numFmtId="0" fontId="11" fillId="2" borderId="13" xfId="5" applyFont="1" applyFill="1" applyBorder="1" applyAlignment="1" applyProtection="1">
      <alignment horizontal="left" vertical="center" indent="1"/>
    </xf>
    <xf numFmtId="0" fontId="11" fillId="2" borderId="14" xfId="5" applyFont="1" applyFill="1" applyBorder="1" applyAlignment="1" applyProtection="1">
      <alignment horizontal="left" vertical="center" indent="1"/>
    </xf>
    <xf numFmtId="0" fontId="11" fillId="2" borderId="16" xfId="5" applyFont="1" applyFill="1" applyBorder="1" applyAlignment="1" applyProtection="1">
      <alignment horizontal="left" vertical="center" indent="1"/>
    </xf>
    <xf numFmtId="0" fontId="1" fillId="0" borderId="0" xfId="0" applyFont="1" applyBorder="1" applyAlignment="1" applyProtection="1">
      <alignment horizontal="left" vertical="top" wrapText="1"/>
    </xf>
    <xf numFmtId="0" fontId="7" fillId="0" borderId="0" xfId="0" applyFont="1" applyBorder="1" applyAlignment="1" applyProtection="1">
      <alignment horizontal="left" vertical="top" wrapText="1"/>
    </xf>
    <xf numFmtId="0" fontId="11" fillId="2" borderId="36" xfId="5" applyFont="1" applyFill="1" applyBorder="1" applyAlignment="1" applyProtection="1">
      <alignment horizontal="left" vertical="center" wrapText="1" indent="1"/>
    </xf>
    <xf numFmtId="0" fontId="11" fillId="2" borderId="37" xfId="5" applyFont="1" applyFill="1" applyBorder="1" applyAlignment="1" applyProtection="1">
      <alignment horizontal="left" vertical="center" wrapText="1" indent="1"/>
    </xf>
    <xf numFmtId="0" fontId="11" fillId="2" borderId="13" xfId="5" applyFont="1" applyFill="1" applyBorder="1" applyAlignment="1" applyProtection="1">
      <alignment horizontal="left" vertical="center" wrapText="1" indent="1"/>
    </xf>
    <xf numFmtId="0" fontId="11" fillId="2" borderId="14" xfId="5" applyFont="1" applyFill="1" applyBorder="1" applyAlignment="1" applyProtection="1">
      <alignment horizontal="left" vertical="center" wrapText="1" indent="1"/>
    </xf>
    <xf numFmtId="0" fontId="11" fillId="2" borderId="16" xfId="5" applyFont="1" applyFill="1" applyBorder="1" applyAlignment="1" applyProtection="1">
      <alignment horizontal="left" vertical="center" wrapText="1" indent="1"/>
    </xf>
    <xf numFmtId="0" fontId="2" fillId="0" borderId="0" xfId="0" applyFont="1" applyAlignment="1" applyProtection="1">
      <alignment horizontal="left" vertical="top" wrapText="1"/>
    </xf>
    <xf numFmtId="0" fontId="10" fillId="0" borderId="0" xfId="0" applyFont="1" applyAlignment="1" applyProtection="1">
      <alignment horizontal="left" vertical="top" wrapText="1"/>
    </xf>
    <xf numFmtId="0" fontId="11" fillId="2" borderId="19" xfId="5" applyFont="1" applyFill="1" applyBorder="1" applyAlignment="1" applyProtection="1">
      <alignment horizontal="center" vertical="center" wrapText="1"/>
    </xf>
    <xf numFmtId="0" fontId="11" fillId="2" borderId="43" xfId="5" applyFont="1" applyFill="1" applyBorder="1" applyAlignment="1" applyProtection="1">
      <alignment horizontal="center" vertical="center" wrapText="1"/>
    </xf>
    <xf numFmtId="0" fontId="11" fillId="2" borderId="23" xfId="5" applyFont="1" applyFill="1" applyBorder="1" applyAlignment="1" applyProtection="1">
      <alignment horizontal="center" vertical="center" wrapText="1"/>
    </xf>
    <xf numFmtId="0" fontId="11" fillId="2" borderId="44" xfId="5" applyFont="1" applyFill="1" applyBorder="1" applyAlignment="1" applyProtection="1">
      <alignment horizontal="center" vertical="center" wrapText="1"/>
    </xf>
    <xf numFmtId="0" fontId="11" fillId="2" borderId="18" xfId="5" applyFont="1" applyFill="1" applyBorder="1" applyAlignment="1" applyProtection="1">
      <alignment horizontal="center" vertical="center" wrapText="1"/>
    </xf>
    <xf numFmtId="0" fontId="11" fillId="2" borderId="22" xfId="5" applyFont="1" applyFill="1" applyBorder="1" applyAlignment="1" applyProtection="1">
      <alignment horizontal="center" vertical="center" wrapText="1"/>
    </xf>
    <xf numFmtId="0" fontId="11" fillId="2" borderId="20" xfId="5" applyFont="1" applyFill="1" applyBorder="1" applyAlignment="1" applyProtection="1">
      <alignment horizontal="center" vertical="center" wrapText="1"/>
    </xf>
    <xf numFmtId="0" fontId="11" fillId="2" borderId="21" xfId="5" applyFont="1" applyFill="1" applyBorder="1" applyAlignment="1" applyProtection="1">
      <alignment horizontal="center" vertical="center" wrapText="1"/>
    </xf>
    <xf numFmtId="49" fontId="11" fillId="2" borderId="18" xfId="5" applyNumberFormat="1" applyFont="1" applyFill="1" applyBorder="1" applyAlignment="1" applyProtection="1">
      <alignment horizontal="left" vertical="center" wrapText="1" indent="1"/>
    </xf>
    <xf numFmtId="49" fontId="11" fillId="2" borderId="19" xfId="5" applyNumberFormat="1" applyFont="1" applyFill="1" applyBorder="1" applyAlignment="1" applyProtection="1">
      <alignment horizontal="left" vertical="center" wrapText="1" indent="1"/>
    </xf>
    <xf numFmtId="49" fontId="16" fillId="4" borderId="19" xfId="5" applyNumberFormat="1" applyFont="1" applyFill="1" applyBorder="1" applyAlignment="1" applyProtection="1">
      <alignment horizontal="left" vertical="center" wrapText="1" indent="1"/>
      <protection locked="0"/>
    </xf>
    <xf numFmtId="49" fontId="16" fillId="4" borderId="51" xfId="5" applyNumberFormat="1" applyFont="1" applyFill="1" applyBorder="1" applyAlignment="1" applyProtection="1">
      <alignment horizontal="left" vertical="center" wrapText="1" indent="1"/>
      <protection locked="0"/>
    </xf>
    <xf numFmtId="49" fontId="11" fillId="2" borderId="55" xfId="5" applyNumberFormat="1" applyFont="1" applyFill="1" applyBorder="1" applyAlignment="1" applyProtection="1">
      <alignment horizontal="left" vertical="center" wrapText="1" indent="1"/>
    </xf>
    <xf numFmtId="49" fontId="11" fillId="2" borderId="56" xfId="5" applyNumberFormat="1" applyFont="1" applyFill="1" applyBorder="1" applyAlignment="1" applyProtection="1">
      <alignment horizontal="left" vertical="center" wrapText="1" indent="1"/>
    </xf>
    <xf numFmtId="49" fontId="16" fillId="4" borderId="38" xfId="5" applyNumberFormat="1" applyFont="1" applyFill="1" applyBorder="1" applyAlignment="1" applyProtection="1">
      <alignment horizontal="left" vertical="center" wrapText="1" indent="1"/>
      <protection locked="0"/>
    </xf>
    <xf numFmtId="49" fontId="16" fillId="4" borderId="17" xfId="5" applyNumberFormat="1" applyFont="1" applyFill="1" applyBorder="1" applyAlignment="1" applyProtection="1">
      <alignment horizontal="left" vertical="center" wrapText="1" indent="1"/>
      <protection locked="0"/>
    </xf>
    <xf numFmtId="49" fontId="16" fillId="4" borderId="54" xfId="5" applyNumberFormat="1" applyFont="1" applyFill="1" applyBorder="1" applyAlignment="1" applyProtection="1">
      <alignment horizontal="left" vertical="center" wrapText="1" indent="1"/>
      <protection locked="0"/>
    </xf>
    <xf numFmtId="0" fontId="7" fillId="6" borderId="13" xfId="0" applyFont="1" applyFill="1" applyBorder="1" applyAlignment="1" applyProtection="1">
      <alignment horizontal="left" vertical="center" indent="1"/>
    </xf>
    <xf numFmtId="0" fontId="7" fillId="6" borderId="14" xfId="0" applyFont="1" applyFill="1" applyBorder="1" applyAlignment="1" applyProtection="1">
      <alignment horizontal="left" vertical="center" indent="1"/>
    </xf>
    <xf numFmtId="0" fontId="7" fillId="6" borderId="49" xfId="0" applyFont="1" applyFill="1" applyBorder="1" applyAlignment="1" applyProtection="1">
      <alignment horizontal="left" vertical="center" indent="1"/>
    </xf>
    <xf numFmtId="0" fontId="11" fillId="2" borderId="13" xfId="5" applyFont="1" applyFill="1" applyBorder="1" applyAlignment="1" applyProtection="1">
      <alignment horizontal="left" vertical="center" wrapText="1" indent="1"/>
      <protection hidden="1"/>
    </xf>
    <xf numFmtId="0" fontId="11" fillId="2" borderId="14" xfId="5" applyFont="1" applyFill="1" applyBorder="1" applyAlignment="1" applyProtection="1">
      <alignment horizontal="left" vertical="center" wrapText="1" indent="1"/>
      <protection hidden="1"/>
    </xf>
    <xf numFmtId="0" fontId="11" fillId="2" borderId="13" xfId="5" applyFont="1" applyFill="1" applyBorder="1" applyAlignment="1" applyProtection="1">
      <alignment horizontal="left" vertical="center" indent="1"/>
      <protection hidden="1"/>
    </xf>
    <xf numFmtId="0" fontId="11" fillId="2" borderId="14" xfId="5" applyFont="1" applyFill="1" applyBorder="1" applyAlignment="1" applyProtection="1">
      <alignment horizontal="left" vertical="center" indent="1"/>
      <protection hidden="1"/>
    </xf>
    <xf numFmtId="0" fontId="3" fillId="0" borderId="0" xfId="0" applyFont="1" applyBorder="1" applyAlignment="1" applyProtection="1">
      <alignment horizontal="left" vertical="top" wrapText="1"/>
      <protection hidden="1"/>
    </xf>
    <xf numFmtId="0" fontId="10" fillId="0" borderId="0" xfId="0" applyFont="1" applyBorder="1" applyAlignment="1" applyProtection="1">
      <alignment horizontal="left" vertical="top" wrapText="1"/>
      <protection hidden="1"/>
    </xf>
    <xf numFmtId="0" fontId="11" fillId="2" borderId="40" xfId="5" applyFont="1" applyFill="1" applyBorder="1" applyAlignment="1" applyProtection="1">
      <alignment horizontal="center" vertical="center" wrapText="1"/>
      <protection hidden="1"/>
    </xf>
    <xf numFmtId="0" fontId="11" fillId="2" borderId="27" xfId="5" applyFont="1" applyFill="1" applyBorder="1" applyAlignment="1" applyProtection="1">
      <alignment horizontal="center" vertical="center" wrapText="1"/>
      <protection hidden="1"/>
    </xf>
    <xf numFmtId="0" fontId="11" fillId="2" borderId="35" xfId="5" applyFont="1" applyFill="1" applyBorder="1" applyAlignment="1" applyProtection="1">
      <alignment horizontal="center" vertical="center" wrapText="1"/>
      <protection hidden="1"/>
    </xf>
    <xf numFmtId="0" fontId="11" fillId="2" borderId="29" xfId="5" applyFont="1" applyFill="1" applyBorder="1" applyAlignment="1" applyProtection="1">
      <alignment horizontal="center" vertical="center" wrapText="1"/>
      <protection hidden="1"/>
    </xf>
    <xf numFmtId="49" fontId="11" fillId="2" borderId="42" xfId="6" applyNumberFormat="1" applyFont="1" applyFill="1" applyBorder="1" applyAlignment="1" applyProtection="1">
      <alignment horizontal="center" vertical="center" wrapText="1"/>
      <protection hidden="1"/>
    </xf>
    <xf numFmtId="49" fontId="11" fillId="2" borderId="31" xfId="6" applyNumberFormat="1" applyFont="1" applyFill="1" applyBorder="1" applyAlignment="1" applyProtection="1">
      <alignment horizontal="center" vertical="center" wrapText="1"/>
      <protection hidden="1"/>
    </xf>
    <xf numFmtId="0" fontId="25" fillId="0" borderId="7" xfId="0" applyFont="1" applyFill="1" applyBorder="1" applyAlignment="1" applyProtection="1">
      <alignment horizontal="left" vertical="top"/>
    </xf>
    <xf numFmtId="0" fontId="25" fillId="0" borderId="7" xfId="0" applyNumberFormat="1" applyFont="1" applyFill="1" applyBorder="1" applyAlignment="1" applyProtection="1">
      <alignment horizontal="center"/>
    </xf>
    <xf numFmtId="0" fontId="3" fillId="0" borderId="0" xfId="0" applyFont="1" applyBorder="1" applyAlignment="1" applyProtection="1">
      <alignment horizontal="left" vertical="top" wrapText="1"/>
    </xf>
    <xf numFmtId="0" fontId="10" fillId="0" borderId="0" xfId="0" applyFont="1" applyBorder="1" applyAlignment="1" applyProtection="1">
      <alignment horizontal="left" vertical="top" wrapText="1"/>
    </xf>
    <xf numFmtId="0" fontId="11" fillId="2" borderId="42" xfId="1" applyFont="1" applyFill="1" applyBorder="1" applyAlignment="1" applyProtection="1">
      <alignment horizontal="center" vertical="center" wrapText="1"/>
    </xf>
    <xf numFmtId="0" fontId="11" fillId="2" borderId="31" xfId="1" applyFont="1" applyFill="1" applyBorder="1" applyAlignment="1" applyProtection="1">
      <alignment horizontal="center" vertical="center" wrapText="1"/>
    </xf>
    <xf numFmtId="0" fontId="9" fillId="2" borderId="13" xfId="0" applyFont="1" applyFill="1" applyBorder="1" applyAlignment="1" applyProtection="1">
      <alignment horizontal="left" vertical="center" indent="1"/>
    </xf>
    <xf numFmtId="0" fontId="9" fillId="2" borderId="14" xfId="0" applyFont="1" applyFill="1" applyBorder="1" applyAlignment="1" applyProtection="1">
      <alignment horizontal="left" vertical="center" indent="1"/>
    </xf>
    <xf numFmtId="0" fontId="11" fillId="2" borderId="35" xfId="1" applyFont="1" applyFill="1" applyBorder="1" applyAlignment="1" applyProtection="1">
      <alignment horizontal="center" vertical="center" wrapText="1"/>
    </xf>
    <xf numFmtId="0" fontId="11" fillId="2" borderId="29" xfId="1" applyFont="1" applyFill="1" applyBorder="1" applyAlignment="1" applyProtection="1">
      <alignment horizontal="center" vertical="center" wrapText="1"/>
    </xf>
    <xf numFmtId="0" fontId="11" fillId="2" borderId="37" xfId="1" applyFont="1" applyFill="1" applyBorder="1" applyAlignment="1" applyProtection="1">
      <alignment horizontal="center" vertical="center" wrapText="1"/>
    </xf>
    <xf numFmtId="0" fontId="11" fillId="2" borderId="36" xfId="1" applyFont="1" applyFill="1" applyBorder="1" applyAlignment="1" applyProtection="1">
      <alignment horizontal="center" vertical="center" wrapText="1"/>
    </xf>
    <xf numFmtId="0" fontId="11" fillId="2" borderId="61" xfId="1" applyFont="1" applyFill="1" applyBorder="1" applyAlignment="1" applyProtection="1">
      <alignment horizontal="center" vertical="center" wrapText="1"/>
    </xf>
    <xf numFmtId="0" fontId="11" fillId="2" borderId="62" xfId="1" applyFont="1" applyFill="1" applyBorder="1" applyAlignment="1" applyProtection="1">
      <alignment horizontal="center" vertical="center" wrapText="1"/>
    </xf>
    <xf numFmtId="0" fontId="11" fillId="2" borderId="63" xfId="1" applyFont="1" applyFill="1" applyBorder="1" applyAlignment="1" applyProtection="1">
      <alignment horizontal="center" vertical="center" wrapText="1"/>
    </xf>
    <xf numFmtId="0" fontId="11" fillId="2" borderId="64" xfId="1" applyFont="1" applyFill="1" applyBorder="1" applyAlignment="1" applyProtection="1">
      <alignment horizontal="center" vertical="center" wrapText="1"/>
    </xf>
    <xf numFmtId="49" fontId="24" fillId="0" borderId="5" xfId="5" applyNumberFormat="1" applyFont="1" applyFill="1" applyBorder="1" applyAlignment="1" applyProtection="1">
      <alignment horizontal="center" vertical="center" textRotation="90" wrapText="1"/>
      <protection hidden="1"/>
    </xf>
    <xf numFmtId="0" fontId="4" fillId="0" borderId="0" xfId="0" applyFont="1" applyAlignment="1" applyProtection="1">
      <alignment horizontal="left" vertical="top" wrapText="1"/>
      <protection hidden="1"/>
    </xf>
    <xf numFmtId="0" fontId="10" fillId="0" borderId="0" xfId="0" applyFont="1" applyAlignment="1" applyProtection="1">
      <alignment horizontal="left" vertical="top" wrapText="1"/>
      <protection hidden="1"/>
    </xf>
    <xf numFmtId="0" fontId="11" fillId="2" borderId="73" xfId="5" applyFont="1" applyFill="1" applyBorder="1" applyAlignment="1" applyProtection="1">
      <alignment horizontal="left" vertical="center" wrapText="1" indent="1"/>
      <protection hidden="1"/>
    </xf>
    <xf numFmtId="0" fontId="11" fillId="2" borderId="74" xfId="5" applyFont="1" applyFill="1" applyBorder="1" applyAlignment="1" applyProtection="1">
      <alignment horizontal="left" vertical="center" wrapText="1" indent="1"/>
      <protection hidden="1"/>
    </xf>
    <xf numFmtId="0" fontId="11" fillId="2" borderId="75" xfId="5" applyFont="1" applyFill="1" applyBorder="1" applyAlignment="1" applyProtection="1">
      <alignment horizontal="left" vertical="center" wrapText="1" indent="1"/>
      <protection hidden="1"/>
    </xf>
    <xf numFmtId="0" fontId="11" fillId="2" borderId="70" xfId="5" applyFont="1" applyFill="1" applyBorder="1" applyAlignment="1" applyProtection="1">
      <alignment horizontal="left" vertical="center" wrapText="1" indent="1"/>
      <protection hidden="1"/>
    </xf>
    <xf numFmtId="0" fontId="11" fillId="2" borderId="71" xfId="5" applyFont="1" applyFill="1" applyBorder="1" applyAlignment="1" applyProtection="1">
      <alignment horizontal="left" vertical="center" wrapText="1" indent="1"/>
      <protection hidden="1"/>
    </xf>
    <xf numFmtId="0" fontId="11" fillId="2" borderId="72" xfId="5" applyFont="1" applyFill="1" applyBorder="1" applyAlignment="1" applyProtection="1">
      <alignment horizontal="left" vertical="center" wrapText="1" indent="1"/>
      <protection hidden="1"/>
    </xf>
    <xf numFmtId="0" fontId="11" fillId="2" borderId="18" xfId="5" applyFont="1" applyFill="1" applyBorder="1" applyAlignment="1" applyProtection="1">
      <alignment horizontal="center" vertical="center" wrapText="1"/>
      <protection hidden="1"/>
    </xf>
    <xf numFmtId="0" fontId="11" fillId="2" borderId="22" xfId="5" applyFont="1" applyFill="1" applyBorder="1" applyAlignment="1" applyProtection="1">
      <alignment horizontal="center" vertical="center" wrapText="1"/>
      <protection hidden="1"/>
    </xf>
    <xf numFmtId="0" fontId="11" fillId="2" borderId="20" xfId="5" applyFont="1" applyFill="1" applyBorder="1" applyAlignment="1" applyProtection="1">
      <alignment horizontal="center" vertical="center" wrapText="1"/>
      <protection hidden="1"/>
    </xf>
    <xf numFmtId="0" fontId="11" fillId="2" borderId="19" xfId="5" applyFont="1" applyFill="1" applyBorder="1" applyAlignment="1" applyProtection="1">
      <alignment horizontal="center" vertical="center" wrapText="1"/>
      <protection hidden="1"/>
    </xf>
    <xf numFmtId="0" fontId="11" fillId="2" borderId="23" xfId="5" applyFont="1" applyFill="1" applyBorder="1" applyAlignment="1" applyProtection="1">
      <alignment horizontal="center" vertical="center" wrapText="1"/>
      <protection hidden="1"/>
    </xf>
    <xf numFmtId="0" fontId="11" fillId="2" borderId="21" xfId="5" applyFont="1" applyFill="1" applyBorder="1" applyAlignment="1" applyProtection="1">
      <alignment horizontal="center" vertical="center" wrapText="1"/>
      <protection hidden="1"/>
    </xf>
    <xf numFmtId="0" fontId="11" fillId="2" borderId="43" xfId="5" applyFont="1" applyFill="1" applyBorder="1" applyAlignment="1" applyProtection="1">
      <alignment horizontal="center" vertical="center" wrapText="1"/>
      <protection hidden="1"/>
    </xf>
    <xf numFmtId="0" fontId="11" fillId="2" borderId="44" xfId="5" applyFont="1" applyFill="1" applyBorder="1" applyAlignment="1" applyProtection="1">
      <alignment horizontal="center" vertical="center" wrapText="1"/>
      <protection hidden="1"/>
    </xf>
    <xf numFmtId="0" fontId="11" fillId="2" borderId="45" xfId="5" applyFont="1" applyFill="1" applyBorder="1" applyAlignment="1" applyProtection="1">
      <alignment horizontal="center" vertical="center" wrapText="1"/>
      <protection hidden="1"/>
    </xf>
    <xf numFmtId="0" fontId="11" fillId="2" borderId="67" xfId="5" applyFont="1" applyFill="1" applyBorder="1" applyAlignment="1" applyProtection="1">
      <alignment horizontal="left" vertical="center" wrapText="1" indent="1"/>
      <protection hidden="1"/>
    </xf>
    <xf numFmtId="0" fontId="11" fillId="2" borderId="68" xfId="5" applyFont="1" applyFill="1" applyBorder="1" applyAlignment="1" applyProtection="1">
      <alignment horizontal="left" vertical="center" wrapText="1" indent="1"/>
      <protection hidden="1"/>
    </xf>
    <xf numFmtId="0" fontId="11" fillId="2" borderId="69" xfId="5" applyFont="1" applyFill="1" applyBorder="1" applyAlignment="1" applyProtection="1">
      <alignment horizontal="left" vertical="center" wrapText="1" indent="1"/>
      <protection hidden="1"/>
    </xf>
    <xf numFmtId="0" fontId="27" fillId="3" borderId="0" xfId="0" applyFont="1" applyFill="1" applyBorder="1" applyAlignment="1" applyProtection="1">
      <alignment horizontal="left" vertical="top" wrapText="1"/>
    </xf>
    <xf numFmtId="49" fontId="11" fillId="3" borderId="0" xfId="0" applyNumberFormat="1" applyFont="1" applyFill="1" applyBorder="1" applyAlignment="1" applyProtection="1">
      <alignment horizontal="left" vertical="center"/>
    </xf>
    <xf numFmtId="49" fontId="11" fillId="3" borderId="0" xfId="0" applyNumberFormat="1" applyFont="1" applyFill="1" applyBorder="1" applyAlignment="1" applyProtection="1">
      <alignment horizontal="left" vertical="center" wrapText="1"/>
    </xf>
    <xf numFmtId="0" fontId="11" fillId="0" borderId="0" xfId="5" applyFont="1" applyFill="1" applyBorder="1" applyAlignment="1" applyProtection="1">
      <alignment horizontal="left" vertical="center" wrapText="1" indent="1"/>
    </xf>
  </cellXfs>
  <cellStyles count="53">
    <cellStyle name="Comma" xfId="10" builtinId="3"/>
    <cellStyle name="Currency 2" xfId="2"/>
    <cellStyle name="Currency 2 2" xfId="6"/>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Normal" xfId="0" builtinId="0"/>
    <cellStyle name="Normal 2" xfId="1"/>
    <cellStyle name="Normal 2 2" xfId="5"/>
    <cellStyle name="Normal 2 2 2" xfId="52"/>
    <cellStyle name="Normal 2 3" xfId="8"/>
    <cellStyle name="Normal 3" xfId="3"/>
    <cellStyle name="Normal 4" xfId="11"/>
    <cellStyle name="Percent 2" xfId="4"/>
    <cellStyle name="Percent 2 2" xfId="7"/>
    <cellStyle name="Percent 3" xfId="9"/>
  </cellStyles>
  <dxfs count="2">
    <dxf>
      <fill>
        <patternFill>
          <bgColor theme="0" tint="-4.9989318521683403E-2"/>
        </patternFill>
      </fill>
    </dxf>
    <dxf>
      <fill>
        <patternFill>
          <bgColor theme="0" tint="-4.9989318521683403E-2"/>
        </patternFill>
      </fill>
    </dxf>
  </dxfs>
  <tableStyles count="0" defaultTableStyle="TableStyleMedium9" defaultPivotStyle="PivotStyleLight16"/>
  <colors>
    <mruColors>
      <color rgb="FFFFFF99"/>
      <color rgb="FFEAB200"/>
      <color rgb="FF66CCFF"/>
      <color rgb="FF814119"/>
      <color rgb="FF5E9BB6"/>
      <color rgb="FFA7C46E"/>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42336</xdr:colOff>
      <xdr:row>1</xdr:row>
      <xdr:rowOff>31749</xdr:rowOff>
    </xdr:from>
    <xdr:to>
      <xdr:col>3</xdr:col>
      <xdr:colOff>170659</xdr:colOff>
      <xdr:row>3</xdr:row>
      <xdr:rowOff>117738</xdr:rowOff>
    </xdr:to>
    <xdr:pic>
      <xdr:nvPicPr>
        <xdr:cNvPr id="2" name="Picture 1" descr="logo_black.png">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stretch>
          <a:fillRect/>
        </a:stretch>
      </xdr:blipFill>
      <xdr:spPr bwMode="auto">
        <a:xfrm>
          <a:off x="222253" y="222249"/>
          <a:ext cx="773906" cy="773906"/>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21</xdr:row>
          <xdr:rowOff>0</xdr:rowOff>
        </xdr:from>
        <xdr:to>
          <xdr:col>2</xdr:col>
          <xdr:colOff>121920</xdr:colOff>
          <xdr:row>21</xdr:row>
          <xdr:rowOff>266700</xdr:rowOff>
        </xdr:to>
        <xdr:sp macro="" textlink="">
          <xdr:nvSpPr>
            <xdr:cNvPr id="3073" name="Button 1" hidden="1">
              <a:extLst>
                <a:ext uri="{63B3BB69-23CF-44E3-9099-C40C66FF867C}">
                  <a14:compatExt spid="_x0000_s3073"/>
                </a:ext>
                <a:ext uri="{FF2B5EF4-FFF2-40B4-BE49-F238E27FC236}">
                  <a16:creationId xmlns:a16="http://schemas.microsoft.com/office/drawing/2014/main" xmlns=""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198120</xdr:colOff>
          <xdr:row>20</xdr:row>
          <xdr:rowOff>190500</xdr:rowOff>
        </xdr:from>
        <xdr:to>
          <xdr:col>2</xdr:col>
          <xdr:colOff>1569720</xdr:colOff>
          <xdr:row>21</xdr:row>
          <xdr:rowOff>266700</xdr:rowOff>
        </xdr:to>
        <xdr:sp macro="" textlink="">
          <xdr:nvSpPr>
            <xdr:cNvPr id="3083" name="Button 11" hidden="1">
              <a:extLst>
                <a:ext uri="{63B3BB69-23CF-44E3-9099-C40C66FF867C}">
                  <a14:compatExt spid="_x0000_s3083"/>
                </a:ext>
                <a:ext uri="{FF2B5EF4-FFF2-40B4-BE49-F238E27FC236}">
                  <a16:creationId xmlns:a16="http://schemas.microsoft.com/office/drawing/2014/main" xmlns="" id="{00000000-0008-0000-0200-00000B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182880</xdr:colOff>
          <xdr:row>17</xdr:row>
          <xdr:rowOff>182880</xdr:rowOff>
        </xdr:from>
        <xdr:to>
          <xdr:col>2</xdr:col>
          <xdr:colOff>114300</xdr:colOff>
          <xdr:row>18</xdr:row>
          <xdr:rowOff>259080</xdr:rowOff>
        </xdr:to>
        <xdr:sp macro="" textlink="">
          <xdr:nvSpPr>
            <xdr:cNvPr id="4097" name="Button 1" hidden="1">
              <a:extLst>
                <a:ext uri="{63B3BB69-23CF-44E3-9099-C40C66FF867C}">
                  <a14:compatExt spid="_x0000_s4097"/>
                </a:ext>
                <a:ext uri="{FF2B5EF4-FFF2-40B4-BE49-F238E27FC236}">
                  <a16:creationId xmlns:a16="http://schemas.microsoft.com/office/drawing/2014/main" xmlns="" id="{00000000-0008-0000-0300-0000011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Rows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220980</xdr:colOff>
          <xdr:row>17</xdr:row>
          <xdr:rowOff>182880</xdr:rowOff>
        </xdr:from>
        <xdr:to>
          <xdr:col>3</xdr:col>
          <xdr:colOff>342900</xdr:colOff>
          <xdr:row>18</xdr:row>
          <xdr:rowOff>259080</xdr:rowOff>
        </xdr:to>
        <xdr:sp macro="" textlink="">
          <xdr:nvSpPr>
            <xdr:cNvPr id="4121" name="Button 25" hidden="1">
              <a:extLst>
                <a:ext uri="{63B3BB69-23CF-44E3-9099-C40C66FF867C}">
                  <a14:compatExt spid="_x0000_s4121"/>
                </a:ext>
                <a:ext uri="{FF2B5EF4-FFF2-40B4-BE49-F238E27FC236}">
                  <a16:creationId xmlns:a16="http://schemas.microsoft.com/office/drawing/2014/main" xmlns="" id="{00000000-0008-0000-0300-0000191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24</xdr:row>
          <xdr:rowOff>144780</xdr:rowOff>
        </xdr:from>
        <xdr:to>
          <xdr:col>2</xdr:col>
          <xdr:colOff>152400</xdr:colOff>
          <xdr:row>25</xdr:row>
          <xdr:rowOff>220980</xdr:rowOff>
        </xdr:to>
        <xdr:sp macro="" textlink="">
          <xdr:nvSpPr>
            <xdr:cNvPr id="7169" name="Button 1" hidden="1">
              <a:extLst>
                <a:ext uri="{63B3BB69-23CF-44E3-9099-C40C66FF867C}">
                  <a14:compatExt spid="_x0000_s7169"/>
                </a:ext>
                <a:ext uri="{FF2B5EF4-FFF2-40B4-BE49-F238E27FC236}">
                  <a16:creationId xmlns:a16="http://schemas.microsoft.com/office/drawing/2014/main" xmlns="" id="{00000000-0008-0000-0400-000001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Rows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30480</xdr:colOff>
          <xdr:row>5</xdr:row>
          <xdr:rowOff>106680</xdr:rowOff>
        </xdr:from>
        <xdr:to>
          <xdr:col>2</xdr:col>
          <xdr:colOff>152400</xdr:colOff>
          <xdr:row>5</xdr:row>
          <xdr:rowOff>373380</xdr:rowOff>
        </xdr:to>
        <xdr:sp macro="" textlink="">
          <xdr:nvSpPr>
            <xdr:cNvPr id="7170" name="Button 2" hidden="1">
              <a:extLst>
                <a:ext uri="{63B3BB69-23CF-44E3-9099-C40C66FF867C}">
                  <a14:compatExt spid="_x0000_s7170"/>
                </a:ext>
                <a:ext uri="{FF2B5EF4-FFF2-40B4-BE49-F238E27FC236}">
                  <a16:creationId xmlns:a16="http://schemas.microsoft.com/office/drawing/2014/main" xmlns="" id="{00000000-0008-0000-0400-000002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Space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24</xdr:row>
          <xdr:rowOff>144780</xdr:rowOff>
        </xdr:from>
        <xdr:to>
          <xdr:col>3</xdr:col>
          <xdr:colOff>350520</xdr:colOff>
          <xdr:row>25</xdr:row>
          <xdr:rowOff>220980</xdr:rowOff>
        </xdr:to>
        <xdr:sp macro="" textlink="">
          <xdr:nvSpPr>
            <xdr:cNvPr id="7173" name="Button 5" hidden="1">
              <a:extLst>
                <a:ext uri="{63B3BB69-23CF-44E3-9099-C40C66FF867C}">
                  <a14:compatExt spid="_x0000_s7173"/>
                </a:ext>
                <a:ext uri="{FF2B5EF4-FFF2-40B4-BE49-F238E27FC236}">
                  <a16:creationId xmlns:a16="http://schemas.microsoft.com/office/drawing/2014/main" xmlns="" id="{00000000-0008-0000-0400-000005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220980</xdr:colOff>
          <xdr:row>5</xdr:row>
          <xdr:rowOff>106680</xdr:rowOff>
        </xdr:from>
        <xdr:to>
          <xdr:col>3</xdr:col>
          <xdr:colOff>342900</xdr:colOff>
          <xdr:row>5</xdr:row>
          <xdr:rowOff>373380</xdr:rowOff>
        </xdr:to>
        <xdr:sp macro="" textlink="">
          <xdr:nvSpPr>
            <xdr:cNvPr id="7176" name="Button 8" hidden="1">
              <a:extLst>
                <a:ext uri="{63B3BB69-23CF-44E3-9099-C40C66FF867C}">
                  <a14:compatExt spid="_x0000_s7176"/>
                </a:ext>
                <a:ext uri="{FF2B5EF4-FFF2-40B4-BE49-F238E27FC236}">
                  <a16:creationId xmlns:a16="http://schemas.microsoft.com/office/drawing/2014/main" xmlns="" id="{00000000-0008-0000-0400-000008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Space</a:t>
              </a:r>
            </a:p>
          </xdr:txBody>
        </xdr:sp>
        <xdr:clientData fLocksWithSheet="0"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xdr:colOff>
          <xdr:row>23</xdr:row>
          <xdr:rowOff>38100</xdr:rowOff>
        </xdr:from>
        <xdr:to>
          <xdr:col>2</xdr:col>
          <xdr:colOff>182880</xdr:colOff>
          <xdr:row>23</xdr:row>
          <xdr:rowOff>304800</xdr:rowOff>
        </xdr:to>
        <xdr:sp macro="" textlink="">
          <xdr:nvSpPr>
            <xdr:cNvPr id="6145" name="Button 1" hidden="1">
              <a:extLst>
                <a:ext uri="{63B3BB69-23CF-44E3-9099-C40C66FF867C}">
                  <a14:compatExt spid="_x0000_s6145"/>
                </a:ext>
                <a:ext uri="{FF2B5EF4-FFF2-40B4-BE49-F238E27FC236}">
                  <a16:creationId xmlns:a16="http://schemas.microsoft.com/office/drawing/2014/main" xmlns=""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182880</xdr:colOff>
          <xdr:row>6</xdr:row>
          <xdr:rowOff>7620</xdr:rowOff>
        </xdr:from>
        <xdr:to>
          <xdr:col>2</xdr:col>
          <xdr:colOff>106680</xdr:colOff>
          <xdr:row>6</xdr:row>
          <xdr:rowOff>297180</xdr:rowOff>
        </xdr:to>
        <xdr:sp macro="" textlink="">
          <xdr:nvSpPr>
            <xdr:cNvPr id="6146" name="Button 2" hidden="1">
              <a:extLst>
                <a:ext uri="{63B3BB69-23CF-44E3-9099-C40C66FF867C}">
                  <a14:compatExt spid="_x0000_s6146"/>
                </a:ext>
                <a:ext uri="{FF2B5EF4-FFF2-40B4-BE49-F238E27FC236}">
                  <a16:creationId xmlns:a16="http://schemas.microsoft.com/office/drawing/2014/main" xmlns=""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Space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23</xdr:row>
          <xdr:rowOff>30480</xdr:rowOff>
        </xdr:from>
        <xdr:to>
          <xdr:col>2</xdr:col>
          <xdr:colOff>1638300</xdr:colOff>
          <xdr:row>23</xdr:row>
          <xdr:rowOff>297180</xdr:rowOff>
        </xdr:to>
        <xdr:sp macro="" textlink="">
          <xdr:nvSpPr>
            <xdr:cNvPr id="6148" name="Button 4" hidden="1">
              <a:extLst>
                <a:ext uri="{63B3BB69-23CF-44E3-9099-C40C66FF867C}">
                  <a14:compatExt spid="_x0000_s6148"/>
                </a:ext>
                <a:ext uri="{FF2B5EF4-FFF2-40B4-BE49-F238E27FC236}">
                  <a16:creationId xmlns:a16="http://schemas.microsoft.com/office/drawing/2014/main" xmlns=""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182880</xdr:colOff>
          <xdr:row>6</xdr:row>
          <xdr:rowOff>7620</xdr:rowOff>
        </xdr:from>
        <xdr:to>
          <xdr:col>2</xdr:col>
          <xdr:colOff>1562100</xdr:colOff>
          <xdr:row>6</xdr:row>
          <xdr:rowOff>297180</xdr:rowOff>
        </xdr:to>
        <xdr:sp macro="" textlink="">
          <xdr:nvSpPr>
            <xdr:cNvPr id="6149" name="Button 5" hidden="1">
              <a:extLst>
                <a:ext uri="{63B3BB69-23CF-44E3-9099-C40C66FF867C}">
                  <a14:compatExt spid="_x0000_s6149"/>
                </a:ext>
                <a:ext uri="{FF2B5EF4-FFF2-40B4-BE49-F238E27FC236}">
                  <a16:creationId xmlns:a16="http://schemas.microsoft.com/office/drawing/2014/main" xmlns=""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Space</a:t>
              </a:r>
            </a:p>
          </xdr:txBody>
        </xdr:sp>
        <xdr:clientData fLocksWithSheet="0"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20</xdr:row>
          <xdr:rowOff>38100</xdr:rowOff>
        </xdr:from>
        <xdr:to>
          <xdr:col>2</xdr:col>
          <xdr:colOff>121920</xdr:colOff>
          <xdr:row>21</xdr:row>
          <xdr:rowOff>0</xdr:rowOff>
        </xdr:to>
        <xdr:sp macro="" textlink="">
          <xdr:nvSpPr>
            <xdr:cNvPr id="5121" name="Button 1" hidden="1">
              <a:extLst>
                <a:ext uri="{63B3BB69-23CF-44E3-9099-C40C66FF867C}">
                  <a14:compatExt spid="_x0000_s5121"/>
                </a:ext>
                <a:ext uri="{FF2B5EF4-FFF2-40B4-BE49-F238E27FC236}">
                  <a16:creationId xmlns:a16="http://schemas.microsoft.com/office/drawing/2014/main" xmlns="" id="{00000000-0008-0000-0600-000001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182880</xdr:colOff>
          <xdr:row>20</xdr:row>
          <xdr:rowOff>38100</xdr:rowOff>
        </xdr:from>
        <xdr:to>
          <xdr:col>2</xdr:col>
          <xdr:colOff>1554480</xdr:colOff>
          <xdr:row>21</xdr:row>
          <xdr:rowOff>0</xdr:rowOff>
        </xdr:to>
        <xdr:sp macro="" textlink="">
          <xdr:nvSpPr>
            <xdr:cNvPr id="5128" name="Button 8" hidden="1">
              <a:extLst>
                <a:ext uri="{63B3BB69-23CF-44E3-9099-C40C66FF867C}">
                  <a14:compatExt spid="_x0000_s5128"/>
                </a:ext>
                <a:ext uri="{FF2B5EF4-FFF2-40B4-BE49-F238E27FC236}">
                  <a16:creationId xmlns:a16="http://schemas.microsoft.com/office/drawing/2014/main" xmlns="" id="{00000000-0008-0000-0600-000008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24</xdr:row>
          <xdr:rowOff>182880</xdr:rowOff>
        </xdr:from>
        <xdr:to>
          <xdr:col>2</xdr:col>
          <xdr:colOff>144780</xdr:colOff>
          <xdr:row>25</xdr:row>
          <xdr:rowOff>236220</xdr:rowOff>
        </xdr:to>
        <xdr:sp macro="" textlink="">
          <xdr:nvSpPr>
            <xdr:cNvPr id="9217" name="Button 1" hidden="1">
              <a:extLst>
                <a:ext uri="{63B3BB69-23CF-44E3-9099-C40C66FF867C}">
                  <a14:compatExt spid="_x0000_s9217"/>
                </a:ext>
                <a:ext uri="{FF2B5EF4-FFF2-40B4-BE49-F238E27FC236}">
                  <a16:creationId xmlns:a16="http://schemas.microsoft.com/office/drawing/2014/main" xmlns="" id="{00000000-0008-0000-0700-000001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Rows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6</xdr:row>
          <xdr:rowOff>0</xdr:rowOff>
        </xdr:from>
        <xdr:to>
          <xdr:col>2</xdr:col>
          <xdr:colOff>144780</xdr:colOff>
          <xdr:row>6</xdr:row>
          <xdr:rowOff>259080</xdr:rowOff>
        </xdr:to>
        <xdr:sp macro="" textlink="">
          <xdr:nvSpPr>
            <xdr:cNvPr id="9218" name="Button 2" hidden="1">
              <a:extLst>
                <a:ext uri="{63B3BB69-23CF-44E3-9099-C40C66FF867C}">
                  <a14:compatExt spid="_x0000_s9218"/>
                </a:ext>
                <a:ext uri="{FF2B5EF4-FFF2-40B4-BE49-F238E27FC236}">
                  <a16:creationId xmlns:a16="http://schemas.microsoft.com/office/drawing/2014/main" xmlns="" id="{00000000-0008-0000-0700-000002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Space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198120</xdr:colOff>
          <xdr:row>24</xdr:row>
          <xdr:rowOff>182880</xdr:rowOff>
        </xdr:from>
        <xdr:to>
          <xdr:col>2</xdr:col>
          <xdr:colOff>1569720</xdr:colOff>
          <xdr:row>25</xdr:row>
          <xdr:rowOff>236220</xdr:rowOff>
        </xdr:to>
        <xdr:sp macro="" textlink="">
          <xdr:nvSpPr>
            <xdr:cNvPr id="9219" name="Button 3" hidden="1">
              <a:extLst>
                <a:ext uri="{63B3BB69-23CF-44E3-9099-C40C66FF867C}">
                  <a14:compatExt spid="_x0000_s9219"/>
                </a:ext>
                <a:ext uri="{FF2B5EF4-FFF2-40B4-BE49-F238E27FC236}">
                  <a16:creationId xmlns:a16="http://schemas.microsoft.com/office/drawing/2014/main" xmlns="" id="{00000000-0008-0000-0700-000003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6</xdr:row>
          <xdr:rowOff>0</xdr:rowOff>
        </xdr:from>
        <xdr:to>
          <xdr:col>2</xdr:col>
          <xdr:colOff>1592580</xdr:colOff>
          <xdr:row>6</xdr:row>
          <xdr:rowOff>259080</xdr:rowOff>
        </xdr:to>
        <xdr:sp macro="" textlink="">
          <xdr:nvSpPr>
            <xdr:cNvPr id="9220" name="Button 4" hidden="1">
              <a:extLst>
                <a:ext uri="{63B3BB69-23CF-44E3-9099-C40C66FF867C}">
                  <a14:compatExt spid="_x0000_s9220"/>
                </a:ext>
                <a:ext uri="{FF2B5EF4-FFF2-40B4-BE49-F238E27FC236}">
                  <a16:creationId xmlns:a16="http://schemas.microsoft.com/office/drawing/2014/main" xmlns="" id="{00000000-0008-0000-0700-000004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Space</a:t>
              </a:r>
            </a:p>
          </xdr:txBody>
        </xdr:sp>
        <xdr:clientData fLocksWithSheet="0"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3.xml"/><Relationship Id="rId5" Type="http://schemas.openxmlformats.org/officeDocument/2006/relationships/comments" Target="../comments2.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vmlDrawing" Target="../drawings/vmlDrawing3.vml"/><Relationship Id="rId7" Type="http://schemas.openxmlformats.org/officeDocument/2006/relationships/ctrlProp" Target="../ctrlProps/ctrlProp8.xml"/><Relationship Id="rId2" Type="http://schemas.openxmlformats.org/officeDocument/2006/relationships/drawing" Target="../drawings/drawing4.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5.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5.vml"/><Relationship Id="rId1" Type="http://schemas.openxmlformats.org/officeDocument/2006/relationships/drawing" Target="../drawings/drawing6.xml"/><Relationship Id="rId4" Type="http://schemas.openxmlformats.org/officeDocument/2006/relationships/ctrlProp" Target="../ctrlProps/ctrlProp14.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5.xml"/><Relationship Id="rId2" Type="http://schemas.openxmlformats.org/officeDocument/2006/relationships/vmlDrawing" Target="../drawings/vmlDrawing6.vml"/><Relationship Id="rId1" Type="http://schemas.openxmlformats.org/officeDocument/2006/relationships/drawing" Target="../drawings/drawing7.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J78"/>
  <sheetViews>
    <sheetView showGridLines="0" tabSelected="1" zoomScale="90" zoomScaleNormal="90" zoomScalePageLayoutView="90" workbookViewId="0">
      <selection activeCell="F10" sqref="F10"/>
    </sheetView>
  </sheetViews>
  <sheetFormatPr defaultColWidth="9.109375" defaultRowHeight="13.2" x14ac:dyDescent="0.3"/>
  <cols>
    <col min="1" max="2" width="2.6640625" style="379" customWidth="1"/>
    <col min="3" max="3" width="7" style="379" customWidth="1"/>
    <col min="4" max="4" width="2.6640625" style="379" customWidth="1"/>
    <col min="5" max="5" width="77.44140625" style="379" customWidth="1"/>
    <col min="6" max="6" width="14.6640625" style="379" customWidth="1"/>
    <col min="7" max="7" width="2.6640625" style="379" customWidth="1"/>
    <col min="8" max="8" width="9.109375" style="379" customWidth="1"/>
    <col min="9" max="9" width="18.6640625" style="379" hidden="1" customWidth="1"/>
    <col min="10" max="16384" width="9.109375" style="379"/>
  </cols>
  <sheetData>
    <row r="1" spans="1:10" s="348" customFormat="1" x14ac:dyDescent="0.3">
      <c r="A1" s="347"/>
      <c r="B1" s="347"/>
      <c r="C1" s="347"/>
      <c r="E1" s="347"/>
      <c r="F1" s="347"/>
      <c r="G1" s="347"/>
    </row>
    <row r="2" spans="1:10" s="348" customFormat="1" x14ac:dyDescent="0.3">
      <c r="A2" s="349"/>
      <c r="B2" s="350"/>
      <c r="C2" s="351"/>
      <c r="D2" s="352"/>
      <c r="E2" s="351"/>
      <c r="F2" s="351"/>
      <c r="G2" s="353"/>
    </row>
    <row r="3" spans="1:10" s="348" customFormat="1" ht="41.25" customHeight="1" x14ac:dyDescent="0.3">
      <c r="A3" s="347"/>
      <c r="B3" s="354"/>
      <c r="C3" s="355"/>
      <c r="D3" s="356"/>
      <c r="E3" s="463" t="s">
        <v>232</v>
      </c>
      <c r="F3" s="464"/>
      <c r="G3" s="357"/>
    </row>
    <row r="4" spans="1:10" s="348" customFormat="1" ht="21.75" customHeight="1" x14ac:dyDescent="0.3">
      <c r="A4" s="347"/>
      <c r="B4" s="354"/>
      <c r="C4" s="355"/>
      <c r="D4" s="356"/>
      <c r="E4" s="358"/>
      <c r="F4" s="358"/>
      <c r="G4" s="357"/>
    </row>
    <row r="5" spans="1:10" s="348" customFormat="1" ht="15" customHeight="1" x14ac:dyDescent="0.3">
      <c r="A5" s="347"/>
      <c r="B5" s="354"/>
      <c r="C5" s="359"/>
      <c r="D5" s="356"/>
      <c r="E5" s="178" t="s">
        <v>1</v>
      </c>
      <c r="F5" s="355"/>
      <c r="G5" s="357"/>
    </row>
    <row r="6" spans="1:10" s="347" customFormat="1" ht="15" customHeight="1" x14ac:dyDescent="0.3">
      <c r="B6" s="354"/>
      <c r="C6" s="359"/>
      <c r="D6" s="177"/>
      <c r="E6" s="465" t="s">
        <v>0</v>
      </c>
      <c r="F6" s="465"/>
      <c r="G6" s="357"/>
    </row>
    <row r="7" spans="1:10" s="387" customFormat="1" ht="21" customHeight="1" x14ac:dyDescent="0.3">
      <c r="B7" s="388"/>
      <c r="C7" s="362"/>
      <c r="D7" s="180"/>
      <c r="E7" s="391" t="s">
        <v>231</v>
      </c>
      <c r="F7" s="391"/>
      <c r="G7" s="389"/>
      <c r="J7" s="390"/>
    </row>
    <row r="8" spans="1:10" s="360" customFormat="1" ht="15" customHeight="1" x14ac:dyDescent="0.3">
      <c r="B8" s="361"/>
      <c r="C8" s="362"/>
      <c r="D8" s="180"/>
      <c r="E8" s="363"/>
      <c r="F8" s="201"/>
      <c r="G8" s="364"/>
    </row>
    <row r="9" spans="1:10" s="348" customFormat="1" ht="15" customHeight="1" x14ac:dyDescent="0.3">
      <c r="B9" s="361"/>
      <c r="C9" s="362"/>
      <c r="D9" s="365"/>
      <c r="E9" s="363" t="s">
        <v>55</v>
      </c>
      <c r="F9" s="201"/>
      <c r="G9" s="364"/>
    </row>
    <row r="10" spans="1:10" s="360" customFormat="1" ht="15" customHeight="1" x14ac:dyDescent="0.3">
      <c r="B10" s="361"/>
      <c r="C10" s="362"/>
      <c r="D10" s="180"/>
      <c r="E10" s="366" t="s">
        <v>233</v>
      </c>
      <c r="F10" s="182" t="s">
        <v>235</v>
      </c>
      <c r="G10" s="364"/>
    </row>
    <row r="11" spans="1:10" s="387" customFormat="1" ht="21" customHeight="1" x14ac:dyDescent="0.3">
      <c r="B11" s="388"/>
      <c r="C11" s="362"/>
      <c r="D11" s="180"/>
      <c r="E11" s="391" t="s">
        <v>234</v>
      </c>
      <c r="F11" s="391"/>
      <c r="G11" s="389"/>
      <c r="J11" s="390"/>
    </row>
    <row r="12" spans="1:10" s="360" customFormat="1" ht="15" customHeight="1" x14ac:dyDescent="0.3">
      <c r="B12" s="361"/>
      <c r="C12" s="362"/>
      <c r="D12" s="180"/>
      <c r="E12" s="363"/>
      <c r="F12" s="201"/>
      <c r="G12" s="364"/>
    </row>
    <row r="13" spans="1:10" s="348" customFormat="1" ht="15" customHeight="1" x14ac:dyDescent="0.3">
      <c r="A13" s="347"/>
      <c r="B13" s="354"/>
      <c r="C13" s="359"/>
      <c r="D13" s="356"/>
      <c r="E13" s="178" t="s">
        <v>208</v>
      </c>
      <c r="F13" s="355"/>
      <c r="G13" s="357"/>
    </row>
    <row r="14" spans="1:10" s="348" customFormat="1" ht="15" customHeight="1" x14ac:dyDescent="0.3">
      <c r="A14" s="347"/>
      <c r="B14" s="354"/>
      <c r="C14" s="359"/>
      <c r="D14" s="356"/>
      <c r="E14" s="466" t="s">
        <v>209</v>
      </c>
      <c r="F14" s="466"/>
      <c r="G14" s="357"/>
    </row>
    <row r="15" spans="1:10" s="348" customFormat="1" ht="15" customHeight="1" x14ac:dyDescent="0.3">
      <c r="A15" s="347"/>
      <c r="B15" s="354"/>
      <c r="C15" s="359"/>
      <c r="D15" s="356"/>
      <c r="E15" s="346" t="s">
        <v>237</v>
      </c>
      <c r="F15" s="346"/>
      <c r="G15" s="357"/>
    </row>
    <row r="16" spans="1:10" s="348" customFormat="1" ht="15" customHeight="1" x14ac:dyDescent="0.3">
      <c r="A16" s="347"/>
      <c r="B16" s="354"/>
      <c r="C16" s="359"/>
      <c r="D16" s="356"/>
      <c r="E16" s="346" t="s">
        <v>238</v>
      </c>
      <c r="F16" s="346"/>
      <c r="G16" s="357"/>
    </row>
    <row r="17" spans="1:7" s="348" customFormat="1" ht="15" customHeight="1" x14ac:dyDescent="0.3">
      <c r="A17" s="347"/>
      <c r="B17" s="354"/>
      <c r="C17" s="359"/>
      <c r="D17" s="356"/>
      <c r="E17" s="346" t="s">
        <v>18</v>
      </c>
      <c r="F17" s="346"/>
      <c r="G17" s="357"/>
    </row>
    <row r="18" spans="1:7" s="348" customFormat="1" ht="15" customHeight="1" x14ac:dyDescent="0.3">
      <c r="A18" s="347"/>
      <c r="B18" s="354"/>
      <c r="C18" s="359"/>
      <c r="D18" s="356"/>
      <c r="E18" s="367"/>
      <c r="F18" s="367"/>
      <c r="G18" s="357"/>
    </row>
    <row r="19" spans="1:7" s="348" customFormat="1" ht="9" customHeight="1" x14ac:dyDescent="0.3">
      <c r="A19" s="347"/>
      <c r="B19" s="354"/>
      <c r="C19" s="359"/>
      <c r="D19" s="356"/>
      <c r="E19" s="368"/>
      <c r="F19" s="368"/>
      <c r="G19" s="357"/>
    </row>
    <row r="20" spans="1:7" s="348" customFormat="1" ht="18" customHeight="1" x14ac:dyDescent="0.3">
      <c r="A20" s="347"/>
      <c r="B20" s="354"/>
      <c r="C20" s="359"/>
      <c r="D20" s="356"/>
      <c r="E20" s="467" t="s">
        <v>12</v>
      </c>
      <c r="F20" s="467"/>
      <c r="G20" s="357"/>
    </row>
    <row r="21" spans="1:7" s="348" customFormat="1" ht="15" customHeight="1" x14ac:dyDescent="0.3">
      <c r="A21" s="347"/>
      <c r="B21" s="354"/>
      <c r="C21" s="359"/>
      <c r="D21" s="356"/>
      <c r="E21" s="466" t="s">
        <v>215</v>
      </c>
      <c r="F21" s="466"/>
      <c r="G21" s="357"/>
    </row>
    <row r="22" spans="1:7" s="348" customFormat="1" ht="15" customHeight="1" x14ac:dyDescent="0.3">
      <c r="A22" s="347"/>
      <c r="B22" s="354"/>
      <c r="C22" s="359"/>
      <c r="D22" s="356"/>
      <c r="E22" s="183" t="s">
        <v>225</v>
      </c>
      <c r="F22" s="346"/>
      <c r="G22" s="357"/>
    </row>
    <row r="23" spans="1:7" s="348" customFormat="1" ht="15" customHeight="1" x14ac:dyDescent="0.3">
      <c r="A23" s="347"/>
      <c r="B23" s="354"/>
      <c r="C23" s="359"/>
      <c r="D23" s="356"/>
      <c r="E23" s="183" t="s">
        <v>237</v>
      </c>
      <c r="F23" s="346"/>
      <c r="G23" s="357"/>
    </row>
    <row r="24" spans="1:7" s="348" customFormat="1" ht="15" customHeight="1" x14ac:dyDescent="0.3">
      <c r="A24" s="347"/>
      <c r="B24" s="354"/>
      <c r="C24" s="359"/>
      <c r="D24" s="356"/>
      <c r="E24" s="369" t="s">
        <v>239</v>
      </c>
      <c r="F24" s="367"/>
      <c r="G24" s="357"/>
    </row>
    <row r="25" spans="1:7" s="348" customFormat="1" ht="9" customHeight="1" x14ac:dyDescent="0.3">
      <c r="A25" s="347"/>
      <c r="B25" s="354"/>
      <c r="C25" s="359"/>
      <c r="D25" s="356"/>
      <c r="E25" s="367"/>
      <c r="F25" s="367"/>
      <c r="G25" s="357"/>
    </row>
    <row r="26" spans="1:7" s="348" customFormat="1" ht="15" customHeight="1" x14ac:dyDescent="0.3">
      <c r="A26" s="347"/>
      <c r="B26" s="354"/>
      <c r="C26" s="359"/>
      <c r="D26" s="356"/>
      <c r="E26" s="183" t="s">
        <v>226</v>
      </c>
      <c r="F26" s="367"/>
      <c r="G26" s="357"/>
    </row>
    <row r="27" spans="1:7" s="348" customFormat="1" ht="15" customHeight="1" x14ac:dyDescent="0.3">
      <c r="A27" s="347"/>
      <c r="B27" s="354"/>
      <c r="C27" s="359"/>
      <c r="D27" s="356"/>
      <c r="E27" s="183" t="s">
        <v>237</v>
      </c>
      <c r="F27" s="346"/>
      <c r="G27" s="357"/>
    </row>
    <row r="28" spans="1:7" s="348" customFormat="1" ht="15" customHeight="1" x14ac:dyDescent="0.3">
      <c r="A28" s="347"/>
      <c r="B28" s="354"/>
      <c r="C28" s="359"/>
      <c r="D28" s="356"/>
      <c r="E28" s="369" t="s">
        <v>18</v>
      </c>
      <c r="F28" s="367"/>
      <c r="G28" s="357"/>
    </row>
    <row r="29" spans="1:7" s="348" customFormat="1" ht="9" customHeight="1" x14ac:dyDescent="0.3">
      <c r="A29" s="347"/>
      <c r="B29" s="354"/>
      <c r="C29" s="359"/>
      <c r="D29" s="356"/>
      <c r="E29" s="367"/>
      <c r="F29" s="367"/>
      <c r="G29" s="357"/>
    </row>
    <row r="30" spans="1:7" s="348" customFormat="1" ht="15" customHeight="1" x14ac:dyDescent="0.3">
      <c r="A30" s="347"/>
      <c r="B30" s="354"/>
      <c r="C30" s="359"/>
      <c r="D30" s="356"/>
      <c r="E30" s="466" t="s">
        <v>216</v>
      </c>
      <c r="F30" s="466"/>
      <c r="G30" s="357"/>
    </row>
    <row r="31" spans="1:7" s="348" customFormat="1" ht="15" customHeight="1" x14ac:dyDescent="0.3">
      <c r="A31" s="347"/>
      <c r="B31" s="354"/>
      <c r="C31" s="359"/>
      <c r="D31" s="356"/>
      <c r="E31" s="183" t="s">
        <v>209</v>
      </c>
      <c r="F31" s="346"/>
      <c r="G31" s="357"/>
    </row>
    <row r="32" spans="1:7" s="348" customFormat="1" ht="15" customHeight="1" x14ac:dyDescent="0.3">
      <c r="A32" s="347"/>
      <c r="B32" s="354"/>
      <c r="C32" s="359"/>
      <c r="D32" s="356"/>
      <c r="E32" s="183" t="s">
        <v>237</v>
      </c>
      <c r="F32" s="346"/>
      <c r="G32" s="357"/>
    </row>
    <row r="33" spans="1:8" s="348" customFormat="1" ht="15" customHeight="1" x14ac:dyDescent="0.3">
      <c r="A33" s="347"/>
      <c r="B33" s="354"/>
      <c r="C33" s="359"/>
      <c r="D33" s="356"/>
      <c r="E33" s="369" t="s">
        <v>18</v>
      </c>
      <c r="F33" s="367"/>
      <c r="G33" s="357"/>
    </row>
    <row r="34" spans="1:8" s="348" customFormat="1" ht="9" customHeight="1" x14ac:dyDescent="0.3">
      <c r="A34" s="347"/>
      <c r="B34" s="354"/>
      <c r="C34" s="359"/>
      <c r="D34" s="356"/>
      <c r="E34" s="367"/>
      <c r="F34" s="367"/>
      <c r="G34" s="357"/>
    </row>
    <row r="35" spans="1:8" s="348" customFormat="1" ht="15" customHeight="1" x14ac:dyDescent="0.3">
      <c r="A35" s="347"/>
      <c r="B35" s="354"/>
      <c r="C35" s="359"/>
      <c r="D35" s="356"/>
      <c r="E35" s="466" t="s">
        <v>240</v>
      </c>
      <c r="F35" s="466"/>
      <c r="G35" s="357"/>
    </row>
    <row r="36" spans="1:8" s="348" customFormat="1" ht="15" customHeight="1" x14ac:dyDescent="0.3">
      <c r="A36" s="347"/>
      <c r="B36" s="354"/>
      <c r="C36" s="359"/>
      <c r="D36" s="356"/>
      <c r="E36" s="367"/>
      <c r="F36" s="367"/>
      <c r="G36" s="357"/>
    </row>
    <row r="37" spans="1:8" s="348" customFormat="1" ht="9" customHeight="1" x14ac:dyDescent="0.3">
      <c r="A37" s="347"/>
      <c r="B37" s="354"/>
      <c r="C37" s="359"/>
      <c r="D37" s="356"/>
      <c r="E37" s="368"/>
      <c r="F37" s="368"/>
      <c r="G37" s="357"/>
    </row>
    <row r="38" spans="1:8" s="348" customFormat="1" ht="18" customHeight="1" x14ac:dyDescent="0.3">
      <c r="A38" s="347"/>
      <c r="B38" s="354"/>
      <c r="C38" s="359"/>
      <c r="D38" s="356"/>
      <c r="E38" s="468" t="s">
        <v>11</v>
      </c>
      <c r="F38" s="468"/>
      <c r="G38" s="357"/>
    </row>
    <row r="39" spans="1:8" s="348" customFormat="1" ht="15" customHeight="1" x14ac:dyDescent="0.3">
      <c r="A39" s="347"/>
      <c r="B39" s="354"/>
      <c r="C39" s="359"/>
      <c r="D39" s="356"/>
      <c r="E39" s="367" t="s">
        <v>225</v>
      </c>
      <c r="F39" s="186"/>
      <c r="G39" s="357"/>
    </row>
    <row r="40" spans="1:8" s="348" customFormat="1" ht="15" customHeight="1" x14ac:dyDescent="0.3">
      <c r="A40" s="347"/>
      <c r="B40" s="354"/>
      <c r="C40" s="359"/>
      <c r="D40" s="356"/>
      <c r="E40" s="183" t="s">
        <v>237</v>
      </c>
      <c r="F40" s="179"/>
      <c r="G40" s="357"/>
    </row>
    <row r="41" spans="1:8" s="348" customFormat="1" ht="15" customHeight="1" x14ac:dyDescent="0.3">
      <c r="A41" s="347"/>
      <c r="B41" s="354"/>
      <c r="C41" s="359"/>
      <c r="D41" s="356"/>
      <c r="E41" s="183" t="s">
        <v>241</v>
      </c>
      <c r="F41" s="179"/>
      <c r="G41" s="357"/>
    </row>
    <row r="42" spans="1:8" s="348" customFormat="1" ht="15" customHeight="1" x14ac:dyDescent="0.3">
      <c r="A42" s="347"/>
      <c r="B42" s="354"/>
      <c r="C42" s="359"/>
      <c r="D42" s="356"/>
      <c r="E42" s="183" t="s">
        <v>242</v>
      </c>
      <c r="F42" s="179"/>
      <c r="G42" s="357"/>
    </row>
    <row r="43" spans="1:8" s="348" customFormat="1" ht="9" customHeight="1" x14ac:dyDescent="0.3">
      <c r="A43" s="347"/>
      <c r="B43" s="354"/>
      <c r="C43" s="359"/>
      <c r="D43" s="356"/>
      <c r="E43" s="262"/>
      <c r="F43" s="367"/>
      <c r="G43" s="357"/>
    </row>
    <row r="44" spans="1:8" s="348" customFormat="1" ht="15" customHeight="1" x14ac:dyDescent="0.3">
      <c r="A44" s="347"/>
      <c r="B44" s="354"/>
      <c r="C44" s="359"/>
      <c r="D44" s="356"/>
      <c r="E44" s="367" t="s">
        <v>243</v>
      </c>
      <c r="F44" s="186"/>
      <c r="G44" s="357"/>
    </row>
    <row r="45" spans="1:8" s="347" customFormat="1" ht="15" customHeight="1" x14ac:dyDescent="0.3">
      <c r="B45" s="370"/>
      <c r="C45" s="371"/>
      <c r="D45" s="180"/>
      <c r="E45" s="201"/>
      <c r="F45" s="201"/>
      <c r="G45" s="372"/>
      <c r="H45" s="373"/>
    </row>
    <row r="46" spans="1:8" s="347" customFormat="1" ht="15" customHeight="1" x14ac:dyDescent="0.3">
      <c r="B46" s="370"/>
      <c r="C46" s="371"/>
      <c r="D46" s="180"/>
      <c r="E46" s="462" t="s">
        <v>210</v>
      </c>
      <c r="F46" s="462"/>
      <c r="G46" s="372"/>
      <c r="H46" s="373"/>
    </row>
    <row r="47" spans="1:8" s="347" customFormat="1" ht="29.25" customHeight="1" x14ac:dyDescent="0.3">
      <c r="B47" s="370"/>
      <c r="C47" s="371"/>
      <c r="D47" s="180"/>
      <c r="E47" s="462" t="s">
        <v>236</v>
      </c>
      <c r="F47" s="462"/>
      <c r="G47" s="372"/>
      <c r="H47" s="373"/>
    </row>
    <row r="48" spans="1:8" s="347" customFormat="1" ht="23.25" customHeight="1" x14ac:dyDescent="0.3">
      <c r="B48" s="374"/>
      <c r="C48" s="375"/>
      <c r="D48" s="181"/>
      <c r="E48" s="181"/>
      <c r="F48" s="375"/>
      <c r="G48" s="376"/>
    </row>
    <row r="49" spans="7:9" s="377" customFormat="1" ht="9" customHeight="1" x14ac:dyDescent="0.3">
      <c r="I49" s="378" t="s">
        <v>206</v>
      </c>
    </row>
    <row r="50" spans="7:9" ht="12" customHeight="1" x14ac:dyDescent="0.3">
      <c r="G50" s="454" t="s">
        <v>272</v>
      </c>
      <c r="I50" s="380">
        <f>IF(F10="IP units",1,2)</f>
        <v>1</v>
      </c>
    </row>
    <row r="51" spans="7:9" ht="12" customHeight="1" x14ac:dyDescent="0.3">
      <c r="G51" s="454" t="s">
        <v>262</v>
      </c>
      <c r="I51" s="377" t="s">
        <v>207</v>
      </c>
    </row>
    <row r="52" spans="7:9" ht="12" customHeight="1" x14ac:dyDescent="0.3">
      <c r="G52" s="455" t="s">
        <v>263</v>
      </c>
      <c r="I52" s="377"/>
    </row>
    <row r="53" spans="7:9" ht="12" customHeight="1" x14ac:dyDescent="0.3">
      <c r="G53" s="456" t="s">
        <v>264</v>
      </c>
      <c r="I53" s="377"/>
    </row>
    <row r="54" spans="7:9" x14ac:dyDescent="0.3">
      <c r="G54" s="456" t="s">
        <v>273</v>
      </c>
      <c r="I54" s="377"/>
    </row>
    <row r="55" spans="7:9" x14ac:dyDescent="0.3">
      <c r="I55" s="377"/>
    </row>
    <row r="78" spans="8:8" x14ac:dyDescent="0.3">
      <c r="H78" s="381"/>
    </row>
  </sheetData>
  <sheetProtection algorithmName="SHA-512" hashValue="SPEolgw1hHuXBRGwkO4uQFg6K8sjkjqLqzaI/UQYagpjSgC0q0rFDxAjxjXudCNErlL7LF6HT6q2EWKfSJy97Q==" saltValue="iyfx60TaRdUX+mRBCtA+ng==" spinCount="100000" sheet="1" objects="1" scenarios="1"/>
  <mergeCells count="10">
    <mergeCell ref="E47:F47"/>
    <mergeCell ref="E3:F3"/>
    <mergeCell ref="E6:F6"/>
    <mergeCell ref="E46:F46"/>
    <mergeCell ref="E14:F14"/>
    <mergeCell ref="E20:F20"/>
    <mergeCell ref="E38:F38"/>
    <mergeCell ref="E35:F35"/>
    <mergeCell ref="E21:F21"/>
    <mergeCell ref="E30:F30"/>
  </mergeCells>
  <dataValidations count="1">
    <dataValidation type="list" allowBlank="1" showInputMessage="1" showErrorMessage="1" sqref="F10">
      <formula1>"IP units, SI units"</formula1>
    </dataValidation>
  </dataValidations>
  <pageMargins left="0.7" right="0.7" top="0.75" bottom="0.75" header="0.3" footer="0.3"/>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M166"/>
  <sheetViews>
    <sheetView showGridLines="0" topLeftCell="A109" zoomScale="90" zoomScaleNormal="90" zoomScalePageLayoutView="90" workbookViewId="0">
      <selection activeCell="C117" sqref="C117"/>
    </sheetView>
  </sheetViews>
  <sheetFormatPr defaultColWidth="8.88671875" defaultRowHeight="14.4" x14ac:dyDescent="0.3"/>
  <cols>
    <col min="1" max="1" width="2.6640625" style="271" customWidth="1"/>
    <col min="2" max="2" width="8.88671875" style="271"/>
    <col min="3" max="3" width="56.6640625" style="271" customWidth="1"/>
    <col min="4" max="7" width="10.6640625" style="271" customWidth="1"/>
    <col min="8" max="8" width="10.6640625" style="271" hidden="1" customWidth="1"/>
    <col min="9" max="9" width="10.6640625" style="74" hidden="1" customWidth="1"/>
    <col min="10" max="10" width="24.6640625" style="272" hidden="1" customWidth="1"/>
    <col min="11" max="11" width="23" style="272" customWidth="1"/>
    <col min="12" max="12" width="8.88671875" style="271" customWidth="1"/>
    <col min="13" max="16384" width="8.88671875" style="271"/>
  </cols>
  <sheetData>
    <row r="1" spans="1:11" x14ac:dyDescent="0.3">
      <c r="A1" s="270"/>
      <c r="B1" s="270"/>
      <c r="C1" s="270"/>
      <c r="D1" s="270"/>
      <c r="E1" s="270"/>
      <c r="F1" s="270"/>
      <c r="G1" s="270"/>
    </row>
    <row r="2" spans="1:11" ht="25.2" x14ac:dyDescent="0.6">
      <c r="A2" s="270"/>
      <c r="B2" s="273" t="s">
        <v>138</v>
      </c>
      <c r="C2" s="274"/>
      <c r="D2" s="274"/>
      <c r="E2" s="274"/>
      <c r="F2" s="274"/>
      <c r="G2" s="274"/>
    </row>
    <row r="3" spans="1:11" x14ac:dyDescent="0.3">
      <c r="A3" s="270"/>
      <c r="B3" s="270"/>
      <c r="C3" s="270"/>
      <c r="D3" s="270"/>
      <c r="E3" s="270"/>
      <c r="F3" s="270"/>
      <c r="G3" s="270"/>
    </row>
    <row r="4" spans="1:11" ht="24.75" customHeight="1" x14ac:dyDescent="0.3"/>
    <row r="5" spans="1:11" ht="26.25" customHeight="1" x14ac:dyDescent="0.3">
      <c r="B5" s="275" t="s">
        <v>237</v>
      </c>
    </row>
    <row r="6" spans="1:11" ht="26.25" customHeight="1" x14ac:dyDescent="0.3">
      <c r="B6" s="485" t="s">
        <v>4</v>
      </c>
      <c r="C6" s="486"/>
      <c r="D6" s="489" t="s">
        <v>244</v>
      </c>
      <c r="E6" s="490"/>
      <c r="F6" s="490"/>
      <c r="G6" s="491"/>
    </row>
    <row r="7" spans="1:11" ht="31.5" customHeight="1" x14ac:dyDescent="0.3">
      <c r="B7" s="487"/>
      <c r="C7" s="488"/>
      <c r="D7" s="394" t="s">
        <v>52</v>
      </c>
      <c r="E7" s="392" t="s">
        <v>53</v>
      </c>
      <c r="F7" s="392" t="s">
        <v>54</v>
      </c>
      <c r="G7" s="393" t="s">
        <v>103</v>
      </c>
    </row>
    <row r="8" spans="1:11" ht="15" customHeight="1" x14ac:dyDescent="0.3">
      <c r="B8" s="479" t="s">
        <v>104</v>
      </c>
      <c r="C8" s="277" t="s">
        <v>105</v>
      </c>
      <c r="D8" s="278" t="s">
        <v>188</v>
      </c>
      <c r="E8" s="278">
        <v>45</v>
      </c>
      <c r="F8" s="278">
        <v>70</v>
      </c>
      <c r="G8" s="279" t="s">
        <v>188</v>
      </c>
    </row>
    <row r="9" spans="1:11" ht="15" customHeight="1" x14ac:dyDescent="0.3">
      <c r="B9" s="479"/>
      <c r="C9" s="280" t="s">
        <v>106</v>
      </c>
      <c r="D9" s="281" t="s">
        <v>188</v>
      </c>
      <c r="E9" s="281">
        <v>45</v>
      </c>
      <c r="F9" s="281">
        <v>70</v>
      </c>
      <c r="G9" s="282" t="s">
        <v>188</v>
      </c>
    </row>
    <row r="10" spans="1:11" ht="15" customHeight="1" x14ac:dyDescent="0.3">
      <c r="B10" s="479"/>
      <c r="C10" s="280" t="s">
        <v>107</v>
      </c>
      <c r="D10" s="281">
        <v>30</v>
      </c>
      <c r="E10" s="281">
        <v>35</v>
      </c>
      <c r="F10" s="281">
        <v>60</v>
      </c>
      <c r="G10" s="282">
        <v>35</v>
      </c>
    </row>
    <row r="11" spans="1:11" s="283" customFormat="1" ht="32.1" customHeight="1" x14ac:dyDescent="0.3">
      <c r="B11" s="479"/>
      <c r="C11" s="284" t="s">
        <v>108</v>
      </c>
      <c r="D11" s="285">
        <v>35</v>
      </c>
      <c r="E11" s="285">
        <v>40</v>
      </c>
      <c r="F11" s="285">
        <v>60</v>
      </c>
      <c r="G11" s="286">
        <v>35</v>
      </c>
      <c r="I11" s="74"/>
      <c r="J11" s="272"/>
      <c r="K11" s="272"/>
    </row>
    <row r="12" spans="1:11" ht="15" customHeight="1" x14ac:dyDescent="0.3">
      <c r="B12" s="479"/>
      <c r="C12" s="280" t="s">
        <v>109</v>
      </c>
      <c r="D12" s="281">
        <v>30</v>
      </c>
      <c r="E12" s="281">
        <v>35</v>
      </c>
      <c r="F12" s="281">
        <v>60</v>
      </c>
      <c r="G12" s="282">
        <v>35</v>
      </c>
    </row>
    <row r="13" spans="1:11" ht="15" customHeight="1" x14ac:dyDescent="0.3">
      <c r="B13" s="479"/>
      <c r="C13" s="280" t="s">
        <v>110</v>
      </c>
      <c r="D13" s="281">
        <v>30</v>
      </c>
      <c r="E13" s="281">
        <v>35</v>
      </c>
      <c r="F13" s="281">
        <v>60</v>
      </c>
      <c r="G13" s="282">
        <v>35</v>
      </c>
    </row>
    <row r="14" spans="1:11" ht="15" customHeight="1" x14ac:dyDescent="0.3">
      <c r="B14" s="479"/>
      <c r="C14" s="280" t="s">
        <v>111</v>
      </c>
      <c r="D14" s="281">
        <v>40</v>
      </c>
      <c r="E14" s="281">
        <v>45</v>
      </c>
      <c r="F14" s="281">
        <v>65</v>
      </c>
      <c r="G14" s="282">
        <v>45</v>
      </c>
    </row>
    <row r="15" spans="1:11" ht="15" customHeight="1" x14ac:dyDescent="0.3">
      <c r="B15" s="479"/>
      <c r="C15" s="280" t="s">
        <v>112</v>
      </c>
      <c r="D15" s="281">
        <v>40</v>
      </c>
      <c r="E15" s="281">
        <v>45</v>
      </c>
      <c r="F15" s="281">
        <v>65</v>
      </c>
      <c r="G15" s="282">
        <v>45</v>
      </c>
    </row>
    <row r="16" spans="1:11" ht="15" customHeight="1" x14ac:dyDescent="0.3">
      <c r="B16" s="479"/>
      <c r="C16" s="280" t="s">
        <v>113</v>
      </c>
      <c r="D16" s="281">
        <v>30</v>
      </c>
      <c r="E16" s="281">
        <v>35</v>
      </c>
      <c r="F16" s="281">
        <v>60</v>
      </c>
      <c r="G16" s="282">
        <v>35</v>
      </c>
    </row>
    <row r="17" spans="2:11" ht="15" customHeight="1" x14ac:dyDescent="0.3">
      <c r="B17" s="479"/>
      <c r="C17" s="280" t="s">
        <v>114</v>
      </c>
      <c r="D17" s="281">
        <v>30</v>
      </c>
      <c r="E17" s="281">
        <v>35</v>
      </c>
      <c r="F17" s="281">
        <v>60</v>
      </c>
      <c r="G17" s="282">
        <v>35</v>
      </c>
    </row>
    <row r="18" spans="2:11" ht="15" customHeight="1" x14ac:dyDescent="0.3">
      <c r="B18" s="479"/>
      <c r="C18" s="280" t="s">
        <v>115</v>
      </c>
      <c r="D18" s="281">
        <v>25</v>
      </c>
      <c r="E18" s="281">
        <v>30</v>
      </c>
      <c r="F18" s="281">
        <v>55</v>
      </c>
      <c r="G18" s="282">
        <v>25</v>
      </c>
    </row>
    <row r="19" spans="2:11" ht="15" customHeight="1" x14ac:dyDescent="0.3">
      <c r="B19" s="479"/>
      <c r="C19" s="280" t="s">
        <v>116</v>
      </c>
      <c r="D19" s="281">
        <v>40</v>
      </c>
      <c r="E19" s="281">
        <v>45</v>
      </c>
      <c r="F19" s="281">
        <v>65</v>
      </c>
      <c r="G19" s="282">
        <v>40</v>
      </c>
    </row>
    <row r="20" spans="2:11" ht="15" customHeight="1" x14ac:dyDescent="0.3">
      <c r="B20" s="479"/>
      <c r="C20" s="280" t="s">
        <v>117</v>
      </c>
      <c r="D20" s="281">
        <v>40</v>
      </c>
      <c r="E20" s="281">
        <v>45</v>
      </c>
      <c r="F20" s="281">
        <v>65</v>
      </c>
      <c r="G20" s="282">
        <v>45</v>
      </c>
    </row>
    <row r="21" spans="2:11" ht="15" customHeight="1" x14ac:dyDescent="0.3">
      <c r="B21" s="479"/>
      <c r="C21" s="280" t="s">
        <v>118</v>
      </c>
      <c r="D21" s="281">
        <v>30</v>
      </c>
      <c r="E21" s="281">
        <v>35</v>
      </c>
      <c r="F21" s="281">
        <v>60</v>
      </c>
      <c r="G21" s="282">
        <v>35</v>
      </c>
    </row>
    <row r="22" spans="2:11" ht="15" customHeight="1" x14ac:dyDescent="0.3">
      <c r="B22" s="479"/>
      <c r="C22" s="280" t="s">
        <v>119</v>
      </c>
      <c r="D22" s="281">
        <v>35</v>
      </c>
      <c r="E22" s="281">
        <v>40</v>
      </c>
      <c r="F22" s="281">
        <v>60</v>
      </c>
      <c r="G22" s="282">
        <v>40</v>
      </c>
    </row>
    <row r="23" spans="2:11" ht="15" customHeight="1" x14ac:dyDescent="0.3">
      <c r="B23" s="479"/>
      <c r="C23" s="280" t="s">
        <v>120</v>
      </c>
      <c r="D23" s="281">
        <v>20</v>
      </c>
      <c r="E23" s="281">
        <v>25</v>
      </c>
      <c r="F23" s="281">
        <v>50</v>
      </c>
      <c r="G23" s="282">
        <v>25</v>
      </c>
    </row>
    <row r="24" spans="2:11" ht="15" customHeight="1" x14ac:dyDescent="0.3">
      <c r="B24" s="479"/>
      <c r="C24" s="280" t="s">
        <v>121</v>
      </c>
      <c r="D24" s="281">
        <v>25</v>
      </c>
      <c r="E24" s="281">
        <v>30</v>
      </c>
      <c r="F24" s="281">
        <v>55</v>
      </c>
      <c r="G24" s="282">
        <v>25</v>
      </c>
    </row>
    <row r="25" spans="2:11" ht="15" customHeight="1" x14ac:dyDescent="0.3">
      <c r="B25" s="479"/>
      <c r="C25" s="280" t="s">
        <v>122</v>
      </c>
      <c r="D25" s="281">
        <v>30</v>
      </c>
      <c r="E25" s="281">
        <v>35</v>
      </c>
      <c r="F25" s="281">
        <v>60</v>
      </c>
      <c r="G25" s="282">
        <v>35</v>
      </c>
    </row>
    <row r="26" spans="2:11" ht="15" customHeight="1" x14ac:dyDescent="0.3">
      <c r="B26" s="479"/>
      <c r="C26" s="280" t="s">
        <v>123</v>
      </c>
      <c r="D26" s="281">
        <v>30</v>
      </c>
      <c r="E26" s="281">
        <v>35</v>
      </c>
      <c r="F26" s="281">
        <v>60</v>
      </c>
      <c r="G26" s="282">
        <v>35</v>
      </c>
    </row>
    <row r="27" spans="2:11" ht="15" customHeight="1" x14ac:dyDescent="0.3">
      <c r="B27" s="479"/>
      <c r="C27" s="280" t="s">
        <v>124</v>
      </c>
      <c r="D27" s="281">
        <v>35</v>
      </c>
      <c r="E27" s="281">
        <v>40</v>
      </c>
      <c r="F27" s="281">
        <v>60</v>
      </c>
      <c r="G27" s="282">
        <v>40</v>
      </c>
    </row>
    <row r="28" spans="2:11" ht="15" customHeight="1" x14ac:dyDescent="0.3">
      <c r="B28" s="479"/>
      <c r="C28" s="280" t="s">
        <v>125</v>
      </c>
      <c r="D28" s="281">
        <v>35</v>
      </c>
      <c r="E28" s="281">
        <v>40</v>
      </c>
      <c r="F28" s="281">
        <v>60</v>
      </c>
      <c r="G28" s="282">
        <v>35</v>
      </c>
    </row>
    <row r="29" spans="2:11" ht="15" customHeight="1" x14ac:dyDescent="0.3">
      <c r="B29" s="479"/>
      <c r="C29" s="280" t="s">
        <v>126</v>
      </c>
      <c r="D29" s="281">
        <v>40</v>
      </c>
      <c r="E29" s="281">
        <v>45</v>
      </c>
      <c r="F29" s="281">
        <v>65</v>
      </c>
      <c r="G29" s="282">
        <v>40</v>
      </c>
    </row>
    <row r="30" spans="2:11" s="283" customFormat="1" ht="32.1" customHeight="1" x14ac:dyDescent="0.3">
      <c r="B30" s="479"/>
      <c r="C30" s="284" t="s">
        <v>127</v>
      </c>
      <c r="D30" s="285">
        <v>50</v>
      </c>
      <c r="E30" s="285">
        <v>55</v>
      </c>
      <c r="F30" s="285">
        <v>75</v>
      </c>
      <c r="G30" s="286">
        <v>55</v>
      </c>
      <c r="I30" s="74"/>
      <c r="J30" s="272"/>
      <c r="K30" s="272"/>
    </row>
    <row r="31" spans="2:11" ht="15" customHeight="1" x14ac:dyDescent="0.3">
      <c r="B31" s="479"/>
      <c r="C31" s="280" t="s">
        <v>128</v>
      </c>
      <c r="D31" s="281">
        <v>45</v>
      </c>
      <c r="E31" s="281">
        <v>50</v>
      </c>
      <c r="F31" s="281">
        <v>70</v>
      </c>
      <c r="G31" s="282">
        <v>50</v>
      </c>
    </row>
    <row r="32" spans="2:11" ht="15" customHeight="1" x14ac:dyDescent="0.3">
      <c r="B32" s="479"/>
      <c r="C32" s="280" t="s">
        <v>129</v>
      </c>
      <c r="D32" s="281">
        <v>35</v>
      </c>
      <c r="E32" s="281">
        <v>40</v>
      </c>
      <c r="F32" s="281">
        <v>60</v>
      </c>
      <c r="G32" s="282">
        <v>45</v>
      </c>
    </row>
    <row r="33" spans="2:11" s="283" customFormat="1" ht="32.1" customHeight="1" x14ac:dyDescent="0.3">
      <c r="B33" s="479"/>
      <c r="C33" s="284" t="s">
        <v>130</v>
      </c>
      <c r="D33" s="285">
        <v>25</v>
      </c>
      <c r="E33" s="285">
        <v>30</v>
      </c>
      <c r="F33" s="285">
        <v>55</v>
      </c>
      <c r="G33" s="286">
        <v>35</v>
      </c>
      <c r="I33" s="74"/>
      <c r="J33" s="272"/>
      <c r="K33" s="272"/>
    </row>
    <row r="34" spans="2:11" ht="15" customHeight="1" x14ac:dyDescent="0.3">
      <c r="B34" s="479"/>
      <c r="C34" s="280" t="s">
        <v>131</v>
      </c>
      <c r="D34" s="281">
        <v>30</v>
      </c>
      <c r="E34" s="281">
        <v>35</v>
      </c>
      <c r="F34" s="281">
        <v>60</v>
      </c>
      <c r="G34" s="282">
        <v>30</v>
      </c>
    </row>
    <row r="35" spans="2:11" ht="15" customHeight="1" x14ac:dyDescent="0.3">
      <c r="B35" s="479"/>
      <c r="C35" s="280" t="s">
        <v>132</v>
      </c>
      <c r="D35" s="281">
        <v>30</v>
      </c>
      <c r="E35" s="281">
        <v>35</v>
      </c>
      <c r="F35" s="281">
        <v>60</v>
      </c>
      <c r="G35" s="282">
        <v>30</v>
      </c>
    </row>
    <row r="36" spans="2:11" ht="15" customHeight="1" x14ac:dyDescent="0.3">
      <c r="B36" s="479"/>
      <c r="C36" s="280" t="s">
        <v>133</v>
      </c>
      <c r="D36" s="281">
        <v>25</v>
      </c>
      <c r="E36" s="281">
        <v>30</v>
      </c>
      <c r="F36" s="281">
        <v>55</v>
      </c>
      <c r="G36" s="282">
        <v>25</v>
      </c>
    </row>
    <row r="37" spans="2:11" ht="15" customHeight="1" x14ac:dyDescent="0.3">
      <c r="B37" s="479"/>
      <c r="C37" s="280" t="s">
        <v>134</v>
      </c>
      <c r="D37" s="281">
        <v>30</v>
      </c>
      <c r="E37" s="281">
        <v>35</v>
      </c>
      <c r="F37" s="281">
        <v>60</v>
      </c>
      <c r="G37" s="282">
        <v>40</v>
      </c>
    </row>
    <row r="38" spans="2:11" ht="15" customHeight="1" x14ac:dyDescent="0.3">
      <c r="B38" s="479"/>
      <c r="C38" s="280" t="s">
        <v>135</v>
      </c>
      <c r="D38" s="281">
        <v>45</v>
      </c>
      <c r="E38" s="281">
        <v>50</v>
      </c>
      <c r="F38" s="281">
        <v>60</v>
      </c>
      <c r="G38" s="282">
        <v>50</v>
      </c>
    </row>
    <row r="39" spans="2:11" s="283" customFormat="1" ht="32.1" customHeight="1" x14ac:dyDescent="0.3">
      <c r="B39" s="479"/>
      <c r="C39" s="287" t="s">
        <v>136</v>
      </c>
      <c r="D39" s="288">
        <v>50</v>
      </c>
      <c r="E39" s="288">
        <v>55</v>
      </c>
      <c r="F39" s="288">
        <v>75</v>
      </c>
      <c r="G39" s="289">
        <v>55</v>
      </c>
      <c r="I39" s="74"/>
      <c r="J39" s="272"/>
      <c r="K39" s="272"/>
    </row>
    <row r="40" spans="2:11" s="293" customFormat="1" ht="15" customHeight="1" x14ac:dyDescent="0.3">
      <c r="B40" s="479" t="s">
        <v>137</v>
      </c>
      <c r="C40" s="290" t="s">
        <v>36</v>
      </c>
      <c r="D40" s="291">
        <v>40</v>
      </c>
      <c r="E40" s="291">
        <v>45</v>
      </c>
      <c r="F40" s="291" t="s">
        <v>188</v>
      </c>
      <c r="G40" s="292">
        <v>40</v>
      </c>
      <c r="I40" s="74"/>
      <c r="J40" s="294"/>
      <c r="K40" s="294"/>
    </row>
    <row r="41" spans="2:11" s="293" customFormat="1" ht="15" customHeight="1" x14ac:dyDescent="0.3">
      <c r="B41" s="479"/>
      <c r="C41" s="295" t="s">
        <v>37</v>
      </c>
      <c r="D41" s="296">
        <v>45</v>
      </c>
      <c r="E41" s="296">
        <v>50</v>
      </c>
      <c r="F41" s="296" t="s">
        <v>188</v>
      </c>
      <c r="G41" s="297">
        <v>45</v>
      </c>
      <c r="I41" s="74"/>
      <c r="J41" s="294"/>
      <c r="K41" s="294"/>
    </row>
    <row r="42" spans="2:11" s="293" customFormat="1" ht="15" customHeight="1" x14ac:dyDescent="0.3">
      <c r="B42" s="479"/>
      <c r="C42" s="295" t="s">
        <v>38</v>
      </c>
      <c r="D42" s="296">
        <v>35</v>
      </c>
      <c r="E42" s="296">
        <v>40</v>
      </c>
      <c r="F42" s="296" t="s">
        <v>188</v>
      </c>
      <c r="G42" s="297">
        <v>35</v>
      </c>
      <c r="I42" s="74"/>
      <c r="J42" s="294"/>
      <c r="K42" s="294"/>
    </row>
    <row r="43" spans="2:11" s="293" customFormat="1" ht="15" customHeight="1" x14ac:dyDescent="0.3">
      <c r="B43" s="479"/>
      <c r="C43" s="295" t="s">
        <v>39</v>
      </c>
      <c r="D43" s="296">
        <v>45</v>
      </c>
      <c r="E43" s="296">
        <v>50</v>
      </c>
      <c r="F43" s="296" t="s">
        <v>188</v>
      </c>
      <c r="G43" s="297">
        <v>45</v>
      </c>
      <c r="I43" s="74"/>
      <c r="J43" s="294"/>
      <c r="K43" s="294"/>
    </row>
    <row r="44" spans="2:11" s="293" customFormat="1" ht="15" customHeight="1" x14ac:dyDescent="0.3">
      <c r="B44" s="479"/>
      <c r="C44" s="295" t="s">
        <v>40</v>
      </c>
      <c r="D44" s="296">
        <v>45</v>
      </c>
      <c r="E44" s="296">
        <v>50</v>
      </c>
      <c r="F44" s="296" t="s">
        <v>188</v>
      </c>
      <c r="G44" s="297">
        <v>45</v>
      </c>
      <c r="I44" s="74"/>
      <c r="J44" s="294"/>
      <c r="K44" s="294"/>
    </row>
    <row r="45" spans="2:11" s="293" customFormat="1" ht="15" customHeight="1" x14ac:dyDescent="0.3">
      <c r="B45" s="479"/>
      <c r="C45" s="295" t="s">
        <v>41</v>
      </c>
      <c r="D45" s="296">
        <v>55</v>
      </c>
      <c r="E45" s="296">
        <v>60</v>
      </c>
      <c r="F45" s="296" t="s">
        <v>188</v>
      </c>
      <c r="G45" s="297">
        <v>55</v>
      </c>
      <c r="I45" s="74"/>
      <c r="J45" s="294"/>
      <c r="K45" s="294"/>
    </row>
    <row r="46" spans="2:11" s="293" customFormat="1" ht="15" customHeight="1" x14ac:dyDescent="0.3">
      <c r="B46" s="479"/>
      <c r="C46" s="295" t="s">
        <v>42</v>
      </c>
      <c r="D46" s="296">
        <v>50</v>
      </c>
      <c r="E46" s="296">
        <v>55</v>
      </c>
      <c r="F46" s="296" t="s">
        <v>188</v>
      </c>
      <c r="G46" s="297">
        <v>50</v>
      </c>
      <c r="I46" s="74"/>
      <c r="J46" s="294"/>
      <c r="K46" s="294"/>
    </row>
    <row r="47" spans="2:11" s="293" customFormat="1" ht="15" customHeight="1" x14ac:dyDescent="0.3">
      <c r="B47" s="479"/>
      <c r="C47" s="295" t="s">
        <v>43</v>
      </c>
      <c r="D47" s="296">
        <v>45</v>
      </c>
      <c r="E47" s="296">
        <v>50</v>
      </c>
      <c r="F47" s="296" t="s">
        <v>188</v>
      </c>
      <c r="G47" s="297">
        <v>45</v>
      </c>
      <c r="I47" s="74"/>
      <c r="J47" s="294"/>
      <c r="K47" s="294"/>
    </row>
    <row r="48" spans="2:11" s="293" customFormat="1" ht="15" customHeight="1" x14ac:dyDescent="0.3">
      <c r="B48" s="479"/>
      <c r="C48" s="295" t="s">
        <v>44</v>
      </c>
      <c r="D48" s="296">
        <v>40</v>
      </c>
      <c r="E48" s="296">
        <v>45</v>
      </c>
      <c r="F48" s="296" t="s">
        <v>188</v>
      </c>
      <c r="G48" s="297">
        <v>40</v>
      </c>
      <c r="I48" s="74"/>
      <c r="J48" s="294"/>
      <c r="K48" s="294"/>
    </row>
    <row r="49" spans="2:13" s="293" customFormat="1" ht="15" customHeight="1" x14ac:dyDescent="0.3">
      <c r="B49" s="479"/>
      <c r="C49" s="295" t="s">
        <v>45</v>
      </c>
      <c r="D49" s="296">
        <v>35</v>
      </c>
      <c r="E49" s="296">
        <v>40</v>
      </c>
      <c r="F49" s="296" t="s">
        <v>188</v>
      </c>
      <c r="G49" s="297">
        <v>35</v>
      </c>
      <c r="I49" s="74"/>
      <c r="J49" s="294"/>
      <c r="K49" s="294"/>
    </row>
    <row r="50" spans="2:13" s="293" customFormat="1" ht="15" customHeight="1" x14ac:dyDescent="0.3">
      <c r="B50" s="479"/>
      <c r="C50" s="295" t="s">
        <v>46</v>
      </c>
      <c r="D50" s="296">
        <v>25</v>
      </c>
      <c r="E50" s="296">
        <v>30</v>
      </c>
      <c r="F50" s="296" t="s">
        <v>188</v>
      </c>
      <c r="G50" s="297">
        <v>25</v>
      </c>
      <c r="I50" s="74"/>
      <c r="J50" s="294"/>
      <c r="K50" s="294"/>
    </row>
    <row r="51" spans="2:13" s="293" customFormat="1" ht="15" customHeight="1" x14ac:dyDescent="0.3">
      <c r="B51" s="479"/>
      <c r="C51" s="298" t="s">
        <v>47</v>
      </c>
      <c r="D51" s="299">
        <v>30</v>
      </c>
      <c r="E51" s="299">
        <v>35</v>
      </c>
      <c r="F51" s="299" t="s">
        <v>188</v>
      </c>
      <c r="G51" s="300">
        <v>30</v>
      </c>
      <c r="I51" s="74"/>
      <c r="J51" s="294"/>
      <c r="K51" s="294"/>
    </row>
    <row r="52" spans="2:13" ht="23.25" customHeight="1" x14ac:dyDescent="0.3"/>
    <row r="53" spans="2:13" ht="26.25" customHeight="1" x14ac:dyDescent="0.3">
      <c r="B53" s="275" t="s">
        <v>241</v>
      </c>
    </row>
    <row r="54" spans="2:13" ht="32.25" customHeight="1" x14ac:dyDescent="0.3">
      <c r="B54" s="276"/>
      <c r="C54" s="436" t="s">
        <v>258</v>
      </c>
      <c r="D54" s="434"/>
      <c r="E54" s="434"/>
      <c r="F54" s="435"/>
      <c r="G54" s="400" t="s">
        <v>250</v>
      </c>
      <c r="J54" s="301" t="s">
        <v>160</v>
      </c>
    </row>
    <row r="55" spans="2:13" ht="15" customHeight="1" x14ac:dyDescent="0.3">
      <c r="B55" s="480" t="s">
        <v>162</v>
      </c>
      <c r="C55" s="302" t="s">
        <v>143</v>
      </c>
      <c r="D55" s="478" t="s">
        <v>57</v>
      </c>
      <c r="E55" s="478"/>
      <c r="F55" s="478"/>
      <c r="G55" s="303">
        <v>55</v>
      </c>
      <c r="J55" s="304" t="s">
        <v>143</v>
      </c>
      <c r="L55" s="305"/>
    </row>
    <row r="56" spans="2:13" ht="15" customHeight="1" x14ac:dyDescent="0.3">
      <c r="B56" s="481"/>
      <c r="C56" s="302" t="s">
        <v>143</v>
      </c>
      <c r="D56" s="478" t="s">
        <v>270</v>
      </c>
      <c r="E56" s="478"/>
      <c r="F56" s="478"/>
      <c r="G56" s="303" t="s">
        <v>217</v>
      </c>
      <c r="J56" s="308" t="s">
        <v>57</v>
      </c>
      <c r="L56" s="305"/>
    </row>
    <row r="57" spans="2:13" ht="15" customHeight="1" x14ac:dyDescent="0.3">
      <c r="B57" s="475"/>
      <c r="C57" s="306" t="s">
        <v>57</v>
      </c>
      <c r="D57" s="472" t="s">
        <v>144</v>
      </c>
      <c r="E57" s="472"/>
      <c r="F57" s="472"/>
      <c r="G57" s="307">
        <v>50</v>
      </c>
      <c r="J57" s="308" t="s">
        <v>58</v>
      </c>
      <c r="L57" s="305"/>
      <c r="M57" s="309"/>
    </row>
    <row r="58" spans="2:13" ht="15" customHeight="1" x14ac:dyDescent="0.3">
      <c r="B58" s="475"/>
      <c r="C58" s="306" t="s">
        <v>57</v>
      </c>
      <c r="D58" s="472" t="s">
        <v>58</v>
      </c>
      <c r="E58" s="472"/>
      <c r="F58" s="472"/>
      <c r="G58" s="307">
        <v>60</v>
      </c>
      <c r="J58" s="308" t="s">
        <v>59</v>
      </c>
      <c r="L58" s="305"/>
      <c r="M58" s="309"/>
    </row>
    <row r="59" spans="2:13" ht="15" customHeight="1" x14ac:dyDescent="0.3">
      <c r="B59" s="475"/>
      <c r="C59" s="306" t="s">
        <v>57</v>
      </c>
      <c r="D59" s="478" t="s">
        <v>270</v>
      </c>
      <c r="E59" s="478"/>
      <c r="F59" s="478"/>
      <c r="G59" s="303" t="s">
        <v>217</v>
      </c>
      <c r="J59" s="308" t="s">
        <v>60</v>
      </c>
      <c r="L59" s="305"/>
      <c r="M59" s="309"/>
    </row>
    <row r="60" spans="2:13" ht="15" customHeight="1" x14ac:dyDescent="0.3">
      <c r="B60" s="475"/>
      <c r="C60" s="306" t="s">
        <v>58</v>
      </c>
      <c r="D60" s="472" t="s">
        <v>58</v>
      </c>
      <c r="E60" s="472"/>
      <c r="F60" s="472"/>
      <c r="G60" s="307">
        <v>50</v>
      </c>
      <c r="J60" s="308" t="s">
        <v>61</v>
      </c>
      <c r="L60" s="305"/>
      <c r="M60" s="309"/>
    </row>
    <row r="61" spans="2:13" ht="15" customHeight="1" x14ac:dyDescent="0.3">
      <c r="B61" s="475"/>
      <c r="C61" s="306" t="s">
        <v>58</v>
      </c>
      <c r="D61" s="478" t="s">
        <v>270</v>
      </c>
      <c r="E61" s="478"/>
      <c r="F61" s="478"/>
      <c r="G61" s="303" t="s">
        <v>217</v>
      </c>
      <c r="J61" s="308" t="s">
        <v>145</v>
      </c>
      <c r="L61" s="305"/>
      <c r="M61" s="309"/>
    </row>
    <row r="62" spans="2:13" ht="15" customHeight="1" x14ac:dyDescent="0.3">
      <c r="B62" s="475"/>
      <c r="C62" s="306" t="s">
        <v>59</v>
      </c>
      <c r="D62" s="472" t="s">
        <v>59</v>
      </c>
      <c r="E62" s="472"/>
      <c r="F62" s="472"/>
      <c r="G62" s="307">
        <v>45</v>
      </c>
      <c r="J62" s="308" t="s">
        <v>63</v>
      </c>
      <c r="L62" s="305"/>
      <c r="M62" s="309"/>
    </row>
    <row r="63" spans="2:13" ht="15" customHeight="1" x14ac:dyDescent="0.3">
      <c r="B63" s="475"/>
      <c r="C63" s="306" t="s">
        <v>59</v>
      </c>
      <c r="D63" s="478" t="s">
        <v>270</v>
      </c>
      <c r="E63" s="478"/>
      <c r="F63" s="478"/>
      <c r="G63" s="303" t="s">
        <v>217</v>
      </c>
      <c r="J63" s="308" t="s">
        <v>152</v>
      </c>
      <c r="L63" s="305"/>
      <c r="M63" s="309"/>
    </row>
    <row r="64" spans="2:13" ht="15" customHeight="1" x14ac:dyDescent="0.3">
      <c r="B64" s="475"/>
      <c r="C64" s="306" t="s">
        <v>60</v>
      </c>
      <c r="D64" s="472" t="s">
        <v>60</v>
      </c>
      <c r="E64" s="472"/>
      <c r="F64" s="472"/>
      <c r="G64" s="307">
        <v>50</v>
      </c>
      <c r="J64" s="308" t="s">
        <v>83</v>
      </c>
      <c r="L64" s="305"/>
      <c r="M64" s="309"/>
    </row>
    <row r="65" spans="2:13" ht="15" customHeight="1" x14ac:dyDescent="0.3">
      <c r="B65" s="475"/>
      <c r="C65" s="306" t="s">
        <v>60</v>
      </c>
      <c r="D65" s="478" t="s">
        <v>270</v>
      </c>
      <c r="E65" s="478"/>
      <c r="F65" s="478"/>
      <c r="G65" s="303" t="s">
        <v>217</v>
      </c>
      <c r="J65" s="308" t="s">
        <v>148</v>
      </c>
      <c r="L65" s="305"/>
      <c r="M65" s="309"/>
    </row>
    <row r="66" spans="2:13" ht="15" customHeight="1" x14ac:dyDescent="0.3">
      <c r="B66" s="475"/>
      <c r="C66" s="306" t="s">
        <v>61</v>
      </c>
      <c r="D66" s="472" t="s">
        <v>61</v>
      </c>
      <c r="E66" s="472"/>
      <c r="F66" s="472"/>
      <c r="G66" s="307">
        <v>50</v>
      </c>
      <c r="J66" s="308" t="s">
        <v>149</v>
      </c>
      <c r="L66" s="305"/>
      <c r="M66" s="309"/>
    </row>
    <row r="67" spans="2:13" ht="15" customHeight="1" x14ac:dyDescent="0.3">
      <c r="B67" s="475"/>
      <c r="C67" s="306" t="s">
        <v>61</v>
      </c>
      <c r="D67" s="478" t="s">
        <v>270</v>
      </c>
      <c r="E67" s="478"/>
      <c r="F67" s="478"/>
      <c r="G67" s="303" t="s">
        <v>217</v>
      </c>
      <c r="J67" s="308" t="s">
        <v>84</v>
      </c>
      <c r="L67" s="305"/>
      <c r="M67" s="309"/>
    </row>
    <row r="68" spans="2:13" ht="15" customHeight="1" x14ac:dyDescent="0.3">
      <c r="B68" s="475"/>
      <c r="C68" s="306" t="s">
        <v>145</v>
      </c>
      <c r="D68" s="472" t="s">
        <v>62</v>
      </c>
      <c r="E68" s="472"/>
      <c r="F68" s="472"/>
      <c r="G68" s="307">
        <v>50</v>
      </c>
      <c r="J68" s="308" t="s">
        <v>78</v>
      </c>
      <c r="L68" s="305"/>
      <c r="M68" s="309"/>
    </row>
    <row r="69" spans="2:13" ht="15" customHeight="1" x14ac:dyDescent="0.3">
      <c r="B69" s="475"/>
      <c r="C69" s="306" t="s">
        <v>145</v>
      </c>
      <c r="D69" s="478" t="s">
        <v>270</v>
      </c>
      <c r="E69" s="478"/>
      <c r="F69" s="478"/>
      <c r="G69" s="303" t="s">
        <v>217</v>
      </c>
      <c r="J69" s="308" t="s">
        <v>67</v>
      </c>
      <c r="L69" s="305"/>
      <c r="M69" s="309"/>
    </row>
    <row r="70" spans="2:13" ht="15" customHeight="1" x14ac:dyDescent="0.3">
      <c r="B70" s="475"/>
      <c r="C70" s="310" t="s">
        <v>63</v>
      </c>
      <c r="D70" s="473" t="s">
        <v>64</v>
      </c>
      <c r="E70" s="473"/>
      <c r="F70" s="473"/>
      <c r="G70" s="311">
        <v>60</v>
      </c>
      <c r="J70" s="308" t="s">
        <v>85</v>
      </c>
      <c r="L70" s="305"/>
      <c r="M70" s="309"/>
    </row>
    <row r="71" spans="2:13" ht="15" customHeight="1" x14ac:dyDescent="0.3">
      <c r="B71" s="476"/>
      <c r="C71" s="310" t="s">
        <v>63</v>
      </c>
      <c r="D71" s="478" t="s">
        <v>270</v>
      </c>
      <c r="E71" s="478"/>
      <c r="F71" s="478"/>
      <c r="G71" s="303" t="s">
        <v>217</v>
      </c>
      <c r="J71" s="312" t="s">
        <v>87</v>
      </c>
      <c r="L71" s="305"/>
      <c r="M71" s="309"/>
    </row>
    <row r="72" spans="2:13" ht="32.1" customHeight="1" x14ac:dyDescent="0.3">
      <c r="B72" s="474" t="s">
        <v>151</v>
      </c>
      <c r="C72" s="302" t="s">
        <v>152</v>
      </c>
      <c r="D72" s="483" t="s">
        <v>153</v>
      </c>
      <c r="E72" s="483"/>
      <c r="F72" s="483"/>
      <c r="G72" s="303">
        <v>50</v>
      </c>
      <c r="J72" s="312" t="s">
        <v>271</v>
      </c>
      <c r="L72" s="305"/>
      <c r="M72" s="309"/>
    </row>
    <row r="73" spans="2:13" ht="15" customHeight="1" x14ac:dyDescent="0.3">
      <c r="B73" s="475"/>
      <c r="C73" s="306" t="s">
        <v>152</v>
      </c>
      <c r="D73" s="472" t="s">
        <v>65</v>
      </c>
      <c r="E73" s="472"/>
      <c r="F73" s="472"/>
      <c r="G73" s="307">
        <v>50</v>
      </c>
      <c r="L73" s="305"/>
      <c r="M73" s="309"/>
    </row>
    <row r="74" spans="2:13" ht="15" customHeight="1" x14ac:dyDescent="0.3">
      <c r="B74" s="475"/>
      <c r="C74" s="306" t="s">
        <v>152</v>
      </c>
      <c r="D74" s="472" t="s">
        <v>66</v>
      </c>
      <c r="E74" s="472"/>
      <c r="F74" s="472"/>
      <c r="G74" s="307">
        <v>50</v>
      </c>
      <c r="L74" s="305"/>
      <c r="M74" s="309"/>
    </row>
    <row r="75" spans="2:13" ht="32.1" customHeight="1" x14ac:dyDescent="0.3">
      <c r="B75" s="475"/>
      <c r="C75" s="306" t="s">
        <v>152</v>
      </c>
      <c r="D75" s="484" t="s">
        <v>154</v>
      </c>
      <c r="E75" s="484"/>
      <c r="F75" s="484"/>
      <c r="G75" s="307">
        <v>50</v>
      </c>
      <c r="L75" s="305"/>
      <c r="M75" s="309"/>
    </row>
    <row r="76" spans="2:13" ht="15" customHeight="1" x14ac:dyDescent="0.3">
      <c r="B76" s="475"/>
      <c r="C76" s="306" t="s">
        <v>152</v>
      </c>
      <c r="D76" s="484" t="s">
        <v>155</v>
      </c>
      <c r="E76" s="484"/>
      <c r="F76" s="484"/>
      <c r="G76" s="307">
        <v>53</v>
      </c>
      <c r="L76" s="305"/>
      <c r="M76" s="309"/>
    </row>
    <row r="77" spans="2:13" ht="32.1" customHeight="1" x14ac:dyDescent="0.3">
      <c r="B77" s="475"/>
      <c r="C77" s="306" t="s">
        <v>152</v>
      </c>
      <c r="D77" s="484" t="s">
        <v>156</v>
      </c>
      <c r="E77" s="484"/>
      <c r="F77" s="484"/>
      <c r="G77" s="307">
        <v>53</v>
      </c>
      <c r="L77" s="305"/>
      <c r="M77" s="309"/>
    </row>
    <row r="78" spans="2:13" ht="15" customHeight="1" x14ac:dyDescent="0.3">
      <c r="B78" s="475"/>
      <c r="C78" s="306" t="s">
        <v>152</v>
      </c>
      <c r="D78" s="472" t="s">
        <v>75</v>
      </c>
      <c r="E78" s="472"/>
      <c r="F78" s="472"/>
      <c r="G78" s="307">
        <v>45</v>
      </c>
      <c r="L78" s="305"/>
      <c r="M78" s="309"/>
    </row>
    <row r="79" spans="2:13" ht="15" customHeight="1" x14ac:dyDescent="0.3">
      <c r="B79" s="475"/>
      <c r="C79" s="306" t="s">
        <v>152</v>
      </c>
      <c r="D79" s="472" t="s">
        <v>157</v>
      </c>
      <c r="E79" s="472"/>
      <c r="F79" s="472"/>
      <c r="G79" s="307">
        <v>45</v>
      </c>
      <c r="L79" s="305"/>
      <c r="M79" s="309"/>
    </row>
    <row r="80" spans="2:13" ht="15" customHeight="1" x14ac:dyDescent="0.3">
      <c r="B80" s="475"/>
      <c r="C80" s="306" t="s">
        <v>152</v>
      </c>
      <c r="D80" s="472" t="s">
        <v>68</v>
      </c>
      <c r="E80" s="472"/>
      <c r="F80" s="472"/>
      <c r="G80" s="307">
        <v>45</v>
      </c>
      <c r="L80" s="309"/>
      <c r="M80" s="309"/>
    </row>
    <row r="81" spans="2:13" ht="15" customHeight="1" x14ac:dyDescent="0.3">
      <c r="B81" s="475"/>
      <c r="C81" s="306" t="s">
        <v>152</v>
      </c>
      <c r="D81" s="472" t="s">
        <v>61</v>
      </c>
      <c r="E81" s="472"/>
      <c r="F81" s="472"/>
      <c r="G81" s="307">
        <v>45</v>
      </c>
      <c r="L81" s="309"/>
      <c r="M81" s="309"/>
    </row>
    <row r="82" spans="2:13" ht="15" customHeight="1" x14ac:dyDescent="0.3">
      <c r="B82" s="475"/>
      <c r="C82" s="306" t="s">
        <v>152</v>
      </c>
      <c r="D82" s="472" t="s">
        <v>158</v>
      </c>
      <c r="E82" s="472"/>
      <c r="F82" s="472"/>
      <c r="G82" s="307">
        <v>60</v>
      </c>
    </row>
    <row r="83" spans="2:13" ht="15" customHeight="1" x14ac:dyDescent="0.3">
      <c r="B83" s="475"/>
      <c r="C83" s="306" t="s">
        <v>152</v>
      </c>
      <c r="D83" s="472" t="s">
        <v>159</v>
      </c>
      <c r="E83" s="472"/>
      <c r="F83" s="472"/>
      <c r="G83" s="307">
        <v>60</v>
      </c>
    </row>
    <row r="84" spans="2:13" ht="15" customHeight="1" x14ac:dyDescent="0.3">
      <c r="B84" s="475"/>
      <c r="C84" s="306" t="s">
        <v>152</v>
      </c>
      <c r="D84" s="472" t="s">
        <v>69</v>
      </c>
      <c r="E84" s="472"/>
      <c r="F84" s="472"/>
      <c r="G84" s="307">
        <v>60</v>
      </c>
    </row>
    <row r="85" spans="2:13" ht="15" customHeight="1" x14ac:dyDescent="0.3">
      <c r="B85" s="475"/>
      <c r="C85" s="306" t="s">
        <v>152</v>
      </c>
      <c r="D85" s="472" t="s">
        <v>63</v>
      </c>
      <c r="E85" s="472"/>
      <c r="F85" s="472"/>
      <c r="G85" s="307">
        <v>60</v>
      </c>
    </row>
    <row r="86" spans="2:13" ht="15" customHeight="1" x14ac:dyDescent="0.3">
      <c r="B86" s="475"/>
      <c r="C86" s="306" t="s">
        <v>152</v>
      </c>
      <c r="D86" s="472" t="s">
        <v>70</v>
      </c>
      <c r="E86" s="472"/>
      <c r="F86" s="472"/>
      <c r="G86" s="307">
        <v>60</v>
      </c>
    </row>
    <row r="87" spans="2:13" ht="15" customHeight="1" x14ac:dyDescent="0.3">
      <c r="B87" s="475"/>
      <c r="C87" s="306" t="s">
        <v>152</v>
      </c>
      <c r="D87" s="472" t="s">
        <v>71</v>
      </c>
      <c r="E87" s="472"/>
      <c r="F87" s="472"/>
      <c r="G87" s="307">
        <v>60</v>
      </c>
    </row>
    <row r="88" spans="2:13" ht="15" customHeight="1" x14ac:dyDescent="0.3">
      <c r="B88" s="475"/>
      <c r="C88" s="310" t="s">
        <v>152</v>
      </c>
      <c r="D88" s="473" t="s">
        <v>72</v>
      </c>
      <c r="E88" s="473"/>
      <c r="F88" s="473"/>
      <c r="G88" s="311">
        <v>60</v>
      </c>
    </row>
    <row r="89" spans="2:13" ht="15" customHeight="1" x14ac:dyDescent="0.3">
      <c r="B89" s="475"/>
      <c r="C89" s="310" t="s">
        <v>152</v>
      </c>
      <c r="D89" s="478" t="s">
        <v>270</v>
      </c>
      <c r="E89" s="478"/>
      <c r="F89" s="478"/>
      <c r="G89" s="303" t="s">
        <v>217</v>
      </c>
    </row>
    <row r="90" spans="2:13" ht="15" customHeight="1" x14ac:dyDescent="0.3">
      <c r="B90" s="474" t="s">
        <v>150</v>
      </c>
      <c r="C90" s="302" t="s">
        <v>83</v>
      </c>
      <c r="D90" s="478" t="s">
        <v>146</v>
      </c>
      <c r="E90" s="478"/>
      <c r="F90" s="478"/>
      <c r="G90" s="303">
        <v>45</v>
      </c>
    </row>
    <row r="91" spans="2:13" ht="15" customHeight="1" x14ac:dyDescent="0.3">
      <c r="B91" s="475"/>
      <c r="C91" s="306" t="s">
        <v>83</v>
      </c>
      <c r="D91" s="472" t="s">
        <v>147</v>
      </c>
      <c r="E91" s="472"/>
      <c r="F91" s="472"/>
      <c r="G91" s="307">
        <v>50</v>
      </c>
    </row>
    <row r="92" spans="2:13" ht="15" customHeight="1" x14ac:dyDescent="0.3">
      <c r="B92" s="475"/>
      <c r="C92" s="306" t="s">
        <v>83</v>
      </c>
      <c r="D92" s="472" t="s">
        <v>86</v>
      </c>
      <c r="E92" s="472"/>
      <c r="F92" s="472"/>
      <c r="G92" s="307">
        <v>35</v>
      </c>
    </row>
    <row r="93" spans="2:13" ht="15" customHeight="1" x14ac:dyDescent="0.3">
      <c r="B93" s="475"/>
      <c r="C93" s="306" t="s">
        <v>83</v>
      </c>
      <c r="D93" s="472" t="s">
        <v>87</v>
      </c>
      <c r="E93" s="472"/>
      <c r="F93" s="472"/>
      <c r="G93" s="307">
        <v>50</v>
      </c>
    </row>
    <row r="94" spans="2:13" ht="15" customHeight="1" x14ac:dyDescent="0.3">
      <c r="B94" s="475"/>
      <c r="C94" s="306" t="s">
        <v>83</v>
      </c>
      <c r="D94" s="472" t="s">
        <v>88</v>
      </c>
      <c r="E94" s="472"/>
      <c r="F94" s="472"/>
      <c r="G94" s="307">
        <v>60</v>
      </c>
    </row>
    <row r="95" spans="2:13" ht="15" customHeight="1" x14ac:dyDescent="0.3">
      <c r="B95" s="475"/>
      <c r="C95" s="306" t="s">
        <v>83</v>
      </c>
      <c r="D95" s="472" t="s">
        <v>90</v>
      </c>
      <c r="E95" s="472"/>
      <c r="F95" s="472"/>
      <c r="G95" s="307">
        <v>60</v>
      </c>
    </row>
    <row r="96" spans="2:13" ht="15" customHeight="1" x14ac:dyDescent="0.3">
      <c r="B96" s="475"/>
      <c r="C96" s="306" t="s">
        <v>83</v>
      </c>
      <c r="D96" s="478" t="s">
        <v>270</v>
      </c>
      <c r="E96" s="478"/>
      <c r="F96" s="478"/>
      <c r="G96" s="303" t="s">
        <v>217</v>
      </c>
    </row>
    <row r="97" spans="2:7" ht="15" customHeight="1" x14ac:dyDescent="0.3">
      <c r="B97" s="475"/>
      <c r="C97" s="306" t="s">
        <v>148</v>
      </c>
      <c r="D97" s="472" t="s">
        <v>83</v>
      </c>
      <c r="E97" s="472"/>
      <c r="F97" s="472"/>
      <c r="G97" s="307">
        <v>50</v>
      </c>
    </row>
    <row r="98" spans="2:7" ht="15" customHeight="1" x14ac:dyDescent="0.3">
      <c r="B98" s="475"/>
      <c r="C98" s="306" t="s">
        <v>148</v>
      </c>
      <c r="D98" s="478" t="s">
        <v>270</v>
      </c>
      <c r="E98" s="478"/>
      <c r="F98" s="478"/>
      <c r="G98" s="303" t="s">
        <v>217</v>
      </c>
    </row>
    <row r="99" spans="2:7" ht="15" customHeight="1" x14ac:dyDescent="0.3">
      <c r="B99" s="475"/>
      <c r="C99" s="306" t="s">
        <v>149</v>
      </c>
      <c r="D99" s="472" t="s">
        <v>75</v>
      </c>
      <c r="E99" s="472"/>
      <c r="F99" s="472"/>
      <c r="G99" s="307">
        <v>50</v>
      </c>
    </row>
    <row r="100" spans="2:7" ht="15" customHeight="1" x14ac:dyDescent="0.3">
      <c r="B100" s="475"/>
      <c r="C100" s="306" t="s">
        <v>149</v>
      </c>
      <c r="D100" s="478" t="s">
        <v>270</v>
      </c>
      <c r="E100" s="478"/>
      <c r="F100" s="478"/>
      <c r="G100" s="303" t="s">
        <v>217</v>
      </c>
    </row>
    <row r="101" spans="2:7" ht="15" customHeight="1" x14ac:dyDescent="0.3">
      <c r="B101" s="475"/>
      <c r="C101" s="306" t="s">
        <v>84</v>
      </c>
      <c r="D101" s="472" t="s">
        <v>86</v>
      </c>
      <c r="E101" s="472"/>
      <c r="F101" s="472"/>
      <c r="G101" s="307">
        <v>35</v>
      </c>
    </row>
    <row r="102" spans="2:7" ht="15" customHeight="1" x14ac:dyDescent="0.3">
      <c r="B102" s="475"/>
      <c r="C102" s="306" t="s">
        <v>84</v>
      </c>
      <c r="D102" s="472" t="s">
        <v>87</v>
      </c>
      <c r="E102" s="472"/>
      <c r="F102" s="472"/>
      <c r="G102" s="307">
        <v>50</v>
      </c>
    </row>
    <row r="103" spans="2:7" ht="15" customHeight="1" x14ac:dyDescent="0.3">
      <c r="B103" s="475"/>
      <c r="C103" s="306" t="s">
        <v>84</v>
      </c>
      <c r="D103" s="472" t="s">
        <v>90</v>
      </c>
      <c r="E103" s="472"/>
      <c r="F103" s="472"/>
      <c r="G103" s="307">
        <v>60</v>
      </c>
    </row>
    <row r="104" spans="2:7" ht="15" customHeight="1" x14ac:dyDescent="0.3">
      <c r="B104" s="475"/>
      <c r="C104" s="306" t="s">
        <v>84</v>
      </c>
      <c r="D104" s="472" t="s">
        <v>91</v>
      </c>
      <c r="E104" s="472"/>
      <c r="F104" s="472"/>
      <c r="G104" s="307">
        <v>50</v>
      </c>
    </row>
    <row r="105" spans="2:7" ht="15" customHeight="1" x14ac:dyDescent="0.3">
      <c r="B105" s="475"/>
      <c r="C105" s="306" t="s">
        <v>84</v>
      </c>
      <c r="D105" s="472" t="s">
        <v>92</v>
      </c>
      <c r="E105" s="472"/>
      <c r="F105" s="472"/>
      <c r="G105" s="307">
        <v>40</v>
      </c>
    </row>
    <row r="106" spans="2:7" ht="15" customHeight="1" x14ac:dyDescent="0.3">
      <c r="B106" s="475"/>
      <c r="C106" s="306" t="s">
        <v>84</v>
      </c>
      <c r="D106" s="478" t="s">
        <v>270</v>
      </c>
      <c r="E106" s="478"/>
      <c r="F106" s="478"/>
      <c r="G106" s="303" t="s">
        <v>217</v>
      </c>
    </row>
    <row r="107" spans="2:7" ht="15" customHeight="1" x14ac:dyDescent="0.3">
      <c r="B107" s="475"/>
      <c r="C107" s="306" t="s">
        <v>78</v>
      </c>
      <c r="D107" s="472" t="s">
        <v>89</v>
      </c>
      <c r="E107" s="472"/>
      <c r="F107" s="472"/>
      <c r="G107" s="307">
        <v>50</v>
      </c>
    </row>
    <row r="108" spans="2:7" ht="15" customHeight="1" x14ac:dyDescent="0.3">
      <c r="B108" s="475"/>
      <c r="C108" s="306" t="s">
        <v>78</v>
      </c>
      <c r="D108" s="472" t="s">
        <v>75</v>
      </c>
      <c r="E108" s="472"/>
      <c r="F108" s="472"/>
      <c r="G108" s="307">
        <v>35</v>
      </c>
    </row>
    <row r="109" spans="2:7" ht="15" customHeight="1" x14ac:dyDescent="0.3">
      <c r="B109" s="475"/>
      <c r="C109" s="306" t="s">
        <v>78</v>
      </c>
      <c r="D109" s="478" t="s">
        <v>270</v>
      </c>
      <c r="E109" s="478"/>
      <c r="F109" s="478"/>
      <c r="G109" s="303" t="s">
        <v>217</v>
      </c>
    </row>
    <row r="110" spans="2:7" ht="15" customHeight="1" x14ac:dyDescent="0.3">
      <c r="B110" s="475"/>
      <c r="C110" s="306" t="s">
        <v>67</v>
      </c>
      <c r="D110" s="472" t="s">
        <v>87</v>
      </c>
      <c r="E110" s="472"/>
      <c r="F110" s="472"/>
      <c r="G110" s="307">
        <v>45</v>
      </c>
    </row>
    <row r="111" spans="2:7" ht="15" customHeight="1" x14ac:dyDescent="0.3">
      <c r="B111" s="475"/>
      <c r="C111" s="306" t="s">
        <v>67</v>
      </c>
      <c r="D111" s="478" t="s">
        <v>270</v>
      </c>
      <c r="E111" s="478"/>
      <c r="F111" s="478"/>
      <c r="G111" s="303" t="s">
        <v>217</v>
      </c>
    </row>
    <row r="112" spans="2:7" ht="15" customHeight="1" x14ac:dyDescent="0.3">
      <c r="B112" s="475"/>
      <c r="C112" s="306" t="s">
        <v>85</v>
      </c>
      <c r="D112" s="472" t="s">
        <v>87</v>
      </c>
      <c r="E112" s="472"/>
      <c r="F112" s="472"/>
      <c r="G112" s="307">
        <v>50</v>
      </c>
    </row>
    <row r="113" spans="2:11" ht="15" customHeight="1" x14ac:dyDescent="0.3">
      <c r="B113" s="475"/>
      <c r="C113" s="306" t="s">
        <v>85</v>
      </c>
      <c r="D113" s="472" t="s">
        <v>83</v>
      </c>
      <c r="E113" s="472"/>
      <c r="F113" s="472"/>
      <c r="G113" s="307">
        <v>50</v>
      </c>
    </row>
    <row r="114" spans="2:11" ht="15" customHeight="1" x14ac:dyDescent="0.3">
      <c r="B114" s="475"/>
      <c r="C114" s="306" t="s">
        <v>85</v>
      </c>
      <c r="D114" s="472" t="s">
        <v>86</v>
      </c>
      <c r="E114" s="472"/>
      <c r="F114" s="472"/>
      <c r="G114" s="307">
        <v>35</v>
      </c>
    </row>
    <row r="115" spans="2:11" ht="15" customHeight="1" x14ac:dyDescent="0.3">
      <c r="B115" s="475"/>
      <c r="C115" s="306" t="s">
        <v>85</v>
      </c>
      <c r="D115" s="478" t="s">
        <v>270</v>
      </c>
      <c r="E115" s="478"/>
      <c r="F115" s="478"/>
      <c r="G115" s="303" t="s">
        <v>217</v>
      </c>
    </row>
    <row r="116" spans="2:11" ht="15" customHeight="1" x14ac:dyDescent="0.3">
      <c r="B116" s="475"/>
      <c r="C116" s="310" t="s">
        <v>87</v>
      </c>
      <c r="D116" s="473" t="s">
        <v>90</v>
      </c>
      <c r="E116" s="473"/>
      <c r="F116" s="473"/>
      <c r="G116" s="311">
        <v>50</v>
      </c>
    </row>
    <row r="117" spans="2:11" ht="15" customHeight="1" x14ac:dyDescent="0.3">
      <c r="B117" s="476"/>
      <c r="C117" s="310" t="s">
        <v>271</v>
      </c>
      <c r="D117" s="473" t="s">
        <v>217</v>
      </c>
      <c r="E117" s="473"/>
      <c r="F117" s="473"/>
      <c r="G117" s="317" t="s">
        <v>217</v>
      </c>
    </row>
    <row r="118" spans="2:11" s="459" customFormat="1" ht="23.25" customHeight="1" x14ac:dyDescent="0.3">
      <c r="I118" s="460"/>
      <c r="J118" s="461"/>
      <c r="K118" s="461"/>
    </row>
    <row r="119" spans="2:11" ht="26.25" customHeight="1" x14ac:dyDescent="0.3">
      <c r="B119" s="275" t="s">
        <v>18</v>
      </c>
    </row>
    <row r="120" spans="2:11" ht="31.5" customHeight="1" x14ac:dyDescent="0.3">
      <c r="B120" s="276"/>
      <c r="C120" s="313" t="s">
        <v>179</v>
      </c>
      <c r="D120" s="314" t="s">
        <v>161</v>
      </c>
    </row>
    <row r="121" spans="2:11" ht="15" customHeight="1" x14ac:dyDescent="0.3">
      <c r="B121" s="480" t="s">
        <v>163</v>
      </c>
      <c r="C121" s="315" t="s">
        <v>81</v>
      </c>
      <c r="D121" s="303">
        <v>0.6</v>
      </c>
    </row>
    <row r="122" spans="2:11" ht="15" customHeight="1" x14ac:dyDescent="0.3">
      <c r="B122" s="481"/>
      <c r="C122" s="316" t="s">
        <v>180</v>
      </c>
      <c r="D122" s="307">
        <v>0.6</v>
      </c>
    </row>
    <row r="123" spans="2:11" ht="15" customHeight="1" x14ac:dyDescent="0.3">
      <c r="B123" s="481"/>
      <c r="C123" s="316" t="s">
        <v>166</v>
      </c>
      <c r="D123" s="307">
        <v>0.8</v>
      </c>
    </row>
    <row r="124" spans="2:11" ht="15" customHeight="1" x14ac:dyDescent="0.3">
      <c r="B124" s="481"/>
      <c r="C124" s="316" t="s">
        <v>181</v>
      </c>
      <c r="D124" s="307">
        <v>0.6</v>
      </c>
    </row>
    <row r="125" spans="2:11" ht="15" customHeight="1" x14ac:dyDescent="0.3">
      <c r="B125" s="481"/>
      <c r="C125" s="316" t="s">
        <v>167</v>
      </c>
      <c r="D125" s="307">
        <v>0.6</v>
      </c>
    </row>
    <row r="126" spans="2:11" ht="15" customHeight="1" x14ac:dyDescent="0.3">
      <c r="B126" s="481"/>
      <c r="C126" s="316" t="s">
        <v>168</v>
      </c>
      <c r="D126" s="307">
        <v>0.6</v>
      </c>
    </row>
    <row r="127" spans="2:11" ht="15" customHeight="1" x14ac:dyDescent="0.3">
      <c r="B127" s="481"/>
      <c r="C127" s="316" t="s">
        <v>169</v>
      </c>
      <c r="D127" s="307">
        <v>0.8</v>
      </c>
    </row>
    <row r="128" spans="2:11" ht="15" customHeight="1" x14ac:dyDescent="0.3">
      <c r="B128" s="481"/>
      <c r="C128" s="316" t="s">
        <v>170</v>
      </c>
      <c r="D128" s="307">
        <v>0.8</v>
      </c>
    </row>
    <row r="129" spans="2:11" ht="15" customHeight="1" x14ac:dyDescent="0.3">
      <c r="B129" s="481"/>
      <c r="C129" s="316" t="s">
        <v>171</v>
      </c>
      <c r="D129" s="307">
        <v>0.7</v>
      </c>
    </row>
    <row r="130" spans="2:11" ht="15" customHeight="1" x14ac:dyDescent="0.3">
      <c r="B130" s="481"/>
      <c r="C130" s="316" t="s">
        <v>172</v>
      </c>
      <c r="D130" s="307">
        <v>1</v>
      </c>
    </row>
    <row r="131" spans="2:11" ht="15" customHeight="1" x14ac:dyDescent="0.3">
      <c r="B131" s="481"/>
      <c r="C131" s="316" t="s">
        <v>173</v>
      </c>
      <c r="D131" s="317" t="s">
        <v>217</v>
      </c>
    </row>
    <row r="132" spans="2:11" ht="32.1" customHeight="1" x14ac:dyDescent="0.3">
      <c r="B132" s="481"/>
      <c r="C132" s="316" t="s">
        <v>174</v>
      </c>
      <c r="D132" s="307">
        <v>1</v>
      </c>
    </row>
    <row r="133" spans="2:11" ht="15" customHeight="1" x14ac:dyDescent="0.3">
      <c r="B133" s="481"/>
      <c r="C133" s="316" t="s">
        <v>175</v>
      </c>
      <c r="D133" s="307">
        <v>0.6</v>
      </c>
    </row>
    <row r="134" spans="2:11" ht="32.1" customHeight="1" x14ac:dyDescent="0.3">
      <c r="B134" s="481"/>
      <c r="C134" s="316" t="s">
        <v>176</v>
      </c>
      <c r="D134" s="317" t="s">
        <v>217</v>
      </c>
    </row>
    <row r="135" spans="2:11" ht="15" customHeight="1" x14ac:dyDescent="0.3">
      <c r="B135" s="481"/>
      <c r="C135" s="316" t="s">
        <v>82</v>
      </c>
      <c r="D135" s="307">
        <v>1</v>
      </c>
    </row>
    <row r="136" spans="2:11" ht="15" customHeight="1" x14ac:dyDescent="0.3">
      <c r="B136" s="481"/>
      <c r="C136" s="316" t="s">
        <v>177</v>
      </c>
      <c r="D136" s="307">
        <v>2</v>
      </c>
    </row>
    <row r="137" spans="2:11" ht="32.1" customHeight="1" x14ac:dyDescent="0.3">
      <c r="B137" s="481"/>
      <c r="C137" s="316" t="s">
        <v>178</v>
      </c>
      <c r="D137" s="307">
        <v>1.5</v>
      </c>
    </row>
    <row r="138" spans="2:11" ht="15" customHeight="1" x14ac:dyDescent="0.3">
      <c r="B138" s="482"/>
      <c r="C138" s="318" t="s">
        <v>56</v>
      </c>
      <c r="D138" s="311">
        <v>0.6</v>
      </c>
    </row>
    <row r="139" spans="2:11" ht="15" customHeight="1" x14ac:dyDescent="0.3">
      <c r="B139" s="276"/>
      <c r="C139" s="319" t="s">
        <v>164</v>
      </c>
      <c r="D139" s="320" t="s">
        <v>217</v>
      </c>
    </row>
    <row r="140" spans="2:11" ht="23.25" customHeight="1" x14ac:dyDescent="0.3"/>
    <row r="141" spans="2:11" ht="26.25" customHeight="1" x14ac:dyDescent="0.3">
      <c r="B141" s="275" t="s">
        <v>242</v>
      </c>
      <c r="G141" s="293"/>
      <c r="H141" s="293"/>
      <c r="J141" s="294"/>
      <c r="K141" s="294"/>
    </row>
    <row r="142" spans="2:11" ht="33" customHeight="1" x14ac:dyDescent="0.3">
      <c r="B142" s="276"/>
      <c r="C142" s="321" t="s">
        <v>191</v>
      </c>
      <c r="D142" s="493" t="s">
        <v>192</v>
      </c>
      <c r="E142" s="493"/>
      <c r="F142" s="321" t="s">
        <v>190</v>
      </c>
      <c r="G142" s="493" t="s">
        <v>48</v>
      </c>
      <c r="H142" s="494"/>
      <c r="J142" s="322" t="s">
        <v>29</v>
      </c>
      <c r="K142" s="322" t="s">
        <v>27</v>
      </c>
    </row>
    <row r="143" spans="2:11" ht="15" customHeight="1" x14ac:dyDescent="0.3">
      <c r="B143" s="495" t="s">
        <v>189</v>
      </c>
      <c r="C143" s="323" t="s">
        <v>29</v>
      </c>
      <c r="D143" s="496" t="s">
        <v>24</v>
      </c>
      <c r="E143" s="496"/>
      <c r="F143" s="324" t="s">
        <v>33</v>
      </c>
      <c r="G143" s="325" t="s">
        <v>50</v>
      </c>
      <c r="H143" s="326">
        <v>85</v>
      </c>
      <c r="J143" s="327" t="s">
        <v>24</v>
      </c>
      <c r="K143" s="327" t="s">
        <v>28</v>
      </c>
    </row>
    <row r="144" spans="2:11" ht="15" customHeight="1" x14ac:dyDescent="0.3">
      <c r="B144" s="475"/>
      <c r="C144" s="328" t="s">
        <v>29</v>
      </c>
      <c r="D144" s="477" t="s">
        <v>24</v>
      </c>
      <c r="E144" s="477"/>
      <c r="F144" s="329" t="s">
        <v>30</v>
      </c>
      <c r="G144" s="330" t="s">
        <v>49</v>
      </c>
      <c r="H144" s="331">
        <v>0.15</v>
      </c>
      <c r="J144" s="332" t="s">
        <v>25</v>
      </c>
      <c r="K144" s="333" t="s">
        <v>25</v>
      </c>
    </row>
    <row r="145" spans="2:11" ht="15" customHeight="1" x14ac:dyDescent="0.3">
      <c r="B145" s="475"/>
      <c r="C145" s="328" t="s">
        <v>29</v>
      </c>
      <c r="D145" s="477" t="s">
        <v>24</v>
      </c>
      <c r="E145" s="477"/>
      <c r="F145" s="329" t="s">
        <v>34</v>
      </c>
      <c r="G145" s="330" t="s">
        <v>49</v>
      </c>
      <c r="H145" s="331">
        <v>0.19</v>
      </c>
      <c r="J145" s="333" t="s">
        <v>26</v>
      </c>
      <c r="K145" s="294"/>
    </row>
    <row r="146" spans="2:11" ht="15" customHeight="1" x14ac:dyDescent="0.3">
      <c r="B146" s="475"/>
      <c r="C146" s="328" t="s">
        <v>29</v>
      </c>
      <c r="D146" s="477" t="s">
        <v>24</v>
      </c>
      <c r="E146" s="477"/>
      <c r="F146" s="329" t="s">
        <v>35</v>
      </c>
      <c r="G146" s="330" t="s">
        <v>49</v>
      </c>
      <c r="H146" s="331">
        <v>0.2</v>
      </c>
      <c r="J146" s="334"/>
      <c r="K146" s="294"/>
    </row>
    <row r="147" spans="2:11" ht="15" customHeight="1" x14ac:dyDescent="0.3">
      <c r="B147" s="475"/>
      <c r="C147" s="328" t="s">
        <v>29</v>
      </c>
      <c r="D147" s="477" t="s">
        <v>25</v>
      </c>
      <c r="E147" s="477"/>
      <c r="F147" s="329" t="s">
        <v>33</v>
      </c>
      <c r="G147" s="330" t="s">
        <v>50</v>
      </c>
      <c r="H147" s="331">
        <v>95</v>
      </c>
      <c r="K147" s="294"/>
    </row>
    <row r="148" spans="2:11" ht="15" customHeight="1" x14ac:dyDescent="0.3">
      <c r="B148" s="475"/>
      <c r="C148" s="328" t="s">
        <v>29</v>
      </c>
      <c r="D148" s="477" t="s">
        <v>25</v>
      </c>
      <c r="E148" s="477"/>
      <c r="F148" s="329" t="s">
        <v>30</v>
      </c>
      <c r="G148" s="330" t="s">
        <v>49</v>
      </c>
      <c r="H148" s="331">
        <v>0.05</v>
      </c>
      <c r="K148" s="294"/>
    </row>
    <row r="149" spans="2:11" ht="15" customHeight="1" x14ac:dyDescent="0.3">
      <c r="B149" s="475"/>
      <c r="C149" s="328" t="s">
        <v>29</v>
      </c>
      <c r="D149" s="477" t="s">
        <v>25</v>
      </c>
      <c r="E149" s="477"/>
      <c r="F149" s="329" t="s">
        <v>34</v>
      </c>
      <c r="G149" s="330" t="s">
        <v>49</v>
      </c>
      <c r="H149" s="331">
        <v>0.12</v>
      </c>
      <c r="K149" s="294"/>
    </row>
    <row r="150" spans="2:11" ht="15" customHeight="1" x14ac:dyDescent="0.3">
      <c r="B150" s="475"/>
      <c r="C150" s="328" t="s">
        <v>29</v>
      </c>
      <c r="D150" s="477" t="s">
        <v>25</v>
      </c>
      <c r="E150" s="477"/>
      <c r="F150" s="329" t="s">
        <v>35</v>
      </c>
      <c r="G150" s="330" t="s">
        <v>49</v>
      </c>
      <c r="H150" s="331">
        <v>0.1</v>
      </c>
      <c r="J150" s="334"/>
      <c r="K150" s="294"/>
    </row>
    <row r="151" spans="2:11" ht="15" customHeight="1" x14ac:dyDescent="0.3">
      <c r="B151" s="475"/>
      <c r="C151" s="328" t="s">
        <v>29</v>
      </c>
      <c r="D151" s="477" t="s">
        <v>26</v>
      </c>
      <c r="E151" s="477"/>
      <c r="F151" s="329" t="s">
        <v>188</v>
      </c>
      <c r="G151" s="335"/>
      <c r="H151" s="331">
        <v>0</v>
      </c>
      <c r="J151" s="294"/>
      <c r="K151" s="294"/>
    </row>
    <row r="152" spans="2:11" ht="15" customHeight="1" x14ac:dyDescent="0.3">
      <c r="B152" s="475"/>
      <c r="C152" s="328" t="s">
        <v>27</v>
      </c>
      <c r="D152" s="477" t="s">
        <v>28</v>
      </c>
      <c r="E152" s="477"/>
      <c r="F152" s="329" t="s">
        <v>33</v>
      </c>
      <c r="G152" s="330" t="s">
        <v>50</v>
      </c>
      <c r="H152" s="331">
        <v>80</v>
      </c>
      <c r="J152" s="294"/>
      <c r="K152" s="294"/>
    </row>
    <row r="153" spans="2:11" ht="15" customHeight="1" x14ac:dyDescent="0.3">
      <c r="B153" s="475"/>
      <c r="C153" s="328" t="s">
        <v>27</v>
      </c>
      <c r="D153" s="477" t="s">
        <v>28</v>
      </c>
      <c r="E153" s="477"/>
      <c r="F153" s="329" t="s">
        <v>30</v>
      </c>
      <c r="G153" s="330" t="s">
        <v>49</v>
      </c>
      <c r="H153" s="331">
        <v>0.2</v>
      </c>
      <c r="J153" s="294"/>
      <c r="K153" s="294"/>
    </row>
    <row r="154" spans="2:11" ht="15" customHeight="1" x14ac:dyDescent="0.3">
      <c r="B154" s="475"/>
      <c r="C154" s="328" t="s">
        <v>27</v>
      </c>
      <c r="D154" s="477" t="s">
        <v>28</v>
      </c>
      <c r="E154" s="477"/>
      <c r="F154" s="329" t="s">
        <v>34</v>
      </c>
      <c r="G154" s="330" t="s">
        <v>49</v>
      </c>
      <c r="H154" s="331">
        <v>0.23</v>
      </c>
      <c r="J154" s="336"/>
      <c r="K154" s="294"/>
    </row>
    <row r="155" spans="2:11" ht="15" customHeight="1" x14ac:dyDescent="0.3">
      <c r="B155" s="475"/>
      <c r="C155" s="328" t="s">
        <v>27</v>
      </c>
      <c r="D155" s="477" t="s">
        <v>28</v>
      </c>
      <c r="E155" s="477"/>
      <c r="F155" s="329" t="s">
        <v>35</v>
      </c>
      <c r="G155" s="330" t="s">
        <v>49</v>
      </c>
      <c r="H155" s="331">
        <v>0.25</v>
      </c>
      <c r="J155" s="336"/>
      <c r="K155" s="294"/>
    </row>
    <row r="156" spans="2:11" ht="15" customHeight="1" x14ac:dyDescent="0.3">
      <c r="B156" s="476"/>
      <c r="C156" s="337" t="s">
        <v>27</v>
      </c>
      <c r="D156" s="492" t="s">
        <v>25</v>
      </c>
      <c r="E156" s="492"/>
      <c r="F156" s="338" t="s">
        <v>188</v>
      </c>
      <c r="G156" s="339"/>
      <c r="H156" s="340">
        <v>0</v>
      </c>
      <c r="K156" s="294"/>
    </row>
    <row r="157" spans="2:11" ht="23.25" customHeight="1" x14ac:dyDescent="0.3"/>
    <row r="158" spans="2:11" ht="26.25" customHeight="1" x14ac:dyDescent="0.3">
      <c r="B158" s="275" t="s">
        <v>259</v>
      </c>
    </row>
    <row r="159" spans="2:11" ht="31.5" customHeight="1" x14ac:dyDescent="0.3">
      <c r="B159" s="276"/>
      <c r="C159" s="341" t="s">
        <v>4</v>
      </c>
      <c r="D159" s="342" t="s">
        <v>197</v>
      </c>
    </row>
    <row r="160" spans="2:11" ht="12.75" customHeight="1" x14ac:dyDescent="0.3">
      <c r="B160" s="469" t="s">
        <v>199</v>
      </c>
      <c r="C160" s="315" t="s">
        <v>73</v>
      </c>
      <c r="D160" s="343">
        <v>0.15</v>
      </c>
    </row>
    <row r="161" spans="2:4" x14ac:dyDescent="0.3">
      <c r="B161" s="470"/>
      <c r="C161" s="316" t="s">
        <v>74</v>
      </c>
      <c r="D161" s="344">
        <v>0.15</v>
      </c>
    </row>
    <row r="162" spans="2:4" x14ac:dyDescent="0.3">
      <c r="B162" s="470"/>
      <c r="C162" s="316" t="s">
        <v>75</v>
      </c>
      <c r="D162" s="344">
        <v>0.15</v>
      </c>
    </row>
    <row r="163" spans="2:4" x14ac:dyDescent="0.3">
      <c r="B163" s="470"/>
      <c r="C163" s="316" t="s">
        <v>198</v>
      </c>
      <c r="D163" s="344">
        <v>0.25</v>
      </c>
    </row>
    <row r="164" spans="2:4" x14ac:dyDescent="0.3">
      <c r="B164" s="470"/>
      <c r="C164" s="316" t="s">
        <v>76</v>
      </c>
      <c r="D164" s="344">
        <v>0.1</v>
      </c>
    </row>
    <row r="165" spans="2:4" x14ac:dyDescent="0.3">
      <c r="B165" s="470"/>
      <c r="C165" s="316" t="s">
        <v>77</v>
      </c>
      <c r="D165" s="344">
        <v>0.15</v>
      </c>
    </row>
    <row r="166" spans="2:4" x14ac:dyDescent="0.3">
      <c r="B166" s="471"/>
      <c r="C166" s="318" t="s">
        <v>78</v>
      </c>
      <c r="D166" s="345">
        <v>0.15</v>
      </c>
    </row>
  </sheetData>
  <mergeCells count="89">
    <mergeCell ref="D115:F115"/>
    <mergeCell ref="D98:F98"/>
    <mergeCell ref="D100:F100"/>
    <mergeCell ref="D106:F106"/>
    <mergeCell ref="D109:F109"/>
    <mergeCell ref="D111:F111"/>
    <mergeCell ref="B6:C7"/>
    <mergeCell ref="D6:G6"/>
    <mergeCell ref="D155:E155"/>
    <mergeCell ref="D156:E156"/>
    <mergeCell ref="G142:H142"/>
    <mergeCell ref="B143:B156"/>
    <mergeCell ref="D142:E142"/>
    <mergeCell ref="D143:E143"/>
    <mergeCell ref="D144:E144"/>
    <mergeCell ref="D145:E145"/>
    <mergeCell ref="D146:E146"/>
    <mergeCell ref="D147:E147"/>
    <mergeCell ref="D148:E148"/>
    <mergeCell ref="D149:E149"/>
    <mergeCell ref="D150:E150"/>
    <mergeCell ref="D151:E151"/>
    <mergeCell ref="D153:E153"/>
    <mergeCell ref="D154:E154"/>
    <mergeCell ref="B121:B138"/>
    <mergeCell ref="D84:F84"/>
    <mergeCell ref="D85:F85"/>
    <mergeCell ref="D86:F86"/>
    <mergeCell ref="D117:F117"/>
    <mergeCell ref="B72:B89"/>
    <mergeCell ref="D72:F72"/>
    <mergeCell ref="D73:F73"/>
    <mergeCell ref="D74:F74"/>
    <mergeCell ref="D75:F75"/>
    <mergeCell ref="D76:F76"/>
    <mergeCell ref="D77:F77"/>
    <mergeCell ref="D78:F78"/>
    <mergeCell ref="D96:F96"/>
    <mergeCell ref="B8:B39"/>
    <mergeCell ref="B40:B51"/>
    <mergeCell ref="D55:F55"/>
    <mergeCell ref="D68:F68"/>
    <mergeCell ref="B55:B71"/>
    <mergeCell ref="D62:F62"/>
    <mergeCell ref="D64:F64"/>
    <mergeCell ref="D66:F66"/>
    <mergeCell ref="D57:F57"/>
    <mergeCell ref="D60:F60"/>
    <mergeCell ref="D56:F56"/>
    <mergeCell ref="D58:F58"/>
    <mergeCell ref="D59:F59"/>
    <mergeCell ref="D61:F61"/>
    <mergeCell ref="D63:F63"/>
    <mergeCell ref="D65:F65"/>
    <mergeCell ref="D71:F71"/>
    <mergeCell ref="D90:F90"/>
    <mergeCell ref="D67:F67"/>
    <mergeCell ref="D69:F69"/>
    <mergeCell ref="D70:F70"/>
    <mergeCell ref="D92:F92"/>
    <mergeCell ref="D107:F107"/>
    <mergeCell ref="D93:F93"/>
    <mergeCell ref="D79:F79"/>
    <mergeCell ref="D80:F80"/>
    <mergeCell ref="D104:F104"/>
    <mergeCell ref="D105:F105"/>
    <mergeCell ref="D87:F87"/>
    <mergeCell ref="D89:F89"/>
    <mergeCell ref="D81:F81"/>
    <mergeCell ref="D82:F82"/>
    <mergeCell ref="D83:F83"/>
    <mergeCell ref="D97:F97"/>
    <mergeCell ref="D88:F88"/>
    <mergeCell ref="B160:B166"/>
    <mergeCell ref="D114:F114"/>
    <mergeCell ref="D113:F113"/>
    <mergeCell ref="D102:F102"/>
    <mergeCell ref="D108:F108"/>
    <mergeCell ref="D110:F110"/>
    <mergeCell ref="D112:F112"/>
    <mergeCell ref="D116:F116"/>
    <mergeCell ref="B90:B117"/>
    <mergeCell ref="D99:F99"/>
    <mergeCell ref="D101:F101"/>
    <mergeCell ref="D95:F95"/>
    <mergeCell ref="D103:F103"/>
    <mergeCell ref="D94:F94"/>
    <mergeCell ref="D152:E152"/>
    <mergeCell ref="D91:F91"/>
  </mergeCells>
  <pageMargins left="0.7" right="0.7" top="0.75" bottom="0.75" header="0.3" footer="0.3"/>
  <pageSetup orientation="portrai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U23"/>
  <sheetViews>
    <sheetView showGridLines="0" zoomScale="90" zoomScaleNormal="90" zoomScalePageLayoutView="70" workbookViewId="0">
      <selection activeCell="C23" sqref="C23"/>
    </sheetView>
  </sheetViews>
  <sheetFormatPr defaultColWidth="9.109375" defaultRowHeight="13.8" x14ac:dyDescent="0.25"/>
  <cols>
    <col min="1" max="1" width="2.6640625" style="10" customWidth="1"/>
    <col min="2" max="2" width="18.6640625" style="10" customWidth="1"/>
    <col min="3" max="3" width="55.88671875" style="10" customWidth="1"/>
    <col min="4" max="4" width="2.6640625" style="10" customWidth="1"/>
    <col min="5" max="8" width="14.6640625" style="10" customWidth="1"/>
    <col min="9" max="9" width="2.6640625" style="10" customWidth="1"/>
    <col min="10" max="14" width="14.6640625" style="10" customWidth="1"/>
    <col min="15" max="16384" width="9.109375" style="10"/>
  </cols>
  <sheetData>
    <row r="1" spans="1:21" s="4" customFormat="1" ht="13.2" x14ac:dyDescent="0.25">
      <c r="A1" s="1"/>
      <c r="B1" s="1"/>
      <c r="C1" s="1"/>
      <c r="D1" s="1"/>
      <c r="E1" s="1"/>
      <c r="F1" s="1"/>
      <c r="G1" s="1"/>
      <c r="H1" s="1"/>
      <c r="I1" s="1"/>
      <c r="J1" s="1"/>
      <c r="K1" s="1"/>
      <c r="L1" s="1"/>
      <c r="M1" s="1"/>
      <c r="N1" s="1"/>
      <c r="O1" s="3"/>
      <c r="P1" s="2"/>
      <c r="Q1" s="2"/>
      <c r="R1" s="2"/>
      <c r="S1" s="2"/>
      <c r="T1" s="2"/>
      <c r="U1" s="2"/>
    </row>
    <row r="2" spans="1:21" s="4" customFormat="1" ht="25.2" x14ac:dyDescent="0.6">
      <c r="A2" s="1"/>
      <c r="B2" s="5" t="s">
        <v>237</v>
      </c>
      <c r="C2" s="6"/>
      <c r="D2" s="6"/>
      <c r="E2" s="6"/>
      <c r="F2" s="6"/>
      <c r="G2" s="6"/>
      <c r="H2" s="6"/>
      <c r="I2" s="6"/>
      <c r="J2" s="6"/>
      <c r="K2" s="6"/>
      <c r="L2" s="6"/>
      <c r="M2" s="7"/>
      <c r="N2" s="7"/>
      <c r="O2" s="9"/>
    </row>
    <row r="3" spans="1:21" s="4" customFormat="1" ht="13.2" x14ac:dyDescent="0.25">
      <c r="A3" s="1"/>
      <c r="B3" s="1"/>
      <c r="C3" s="1"/>
      <c r="D3" s="1"/>
      <c r="E3" s="1"/>
      <c r="F3" s="1"/>
      <c r="G3" s="1"/>
      <c r="H3" s="1"/>
      <c r="I3" s="1"/>
      <c r="J3" s="1"/>
      <c r="K3" s="1"/>
      <c r="L3" s="1"/>
      <c r="M3" s="1"/>
      <c r="N3" s="1"/>
      <c r="O3" s="2"/>
    </row>
    <row r="4" spans="1:21" s="2" customFormat="1" ht="21.75" customHeight="1" x14ac:dyDescent="0.25"/>
    <row r="5" spans="1:21" ht="114" customHeight="1" x14ac:dyDescent="0.25">
      <c r="B5" s="503" t="s">
        <v>245</v>
      </c>
      <c r="C5" s="504"/>
      <c r="D5" s="504"/>
      <c r="E5" s="504"/>
      <c r="F5" s="504"/>
      <c r="G5" s="504"/>
      <c r="H5" s="504"/>
      <c r="I5" s="504"/>
      <c r="J5" s="504"/>
      <c r="K5" s="504"/>
      <c r="L5" s="504"/>
      <c r="M5" s="504"/>
      <c r="N5" s="504"/>
    </row>
    <row r="6" spans="1:21" s="4" customFormat="1" ht="30.75" customHeight="1" x14ac:dyDescent="0.25">
      <c r="A6" s="11"/>
      <c r="B6" s="507" t="s">
        <v>3</v>
      </c>
      <c r="C6" s="509" t="s">
        <v>4</v>
      </c>
      <c r="D6" s="399"/>
      <c r="E6" s="497" t="s">
        <v>247</v>
      </c>
      <c r="F6" s="498"/>
      <c r="G6" s="498"/>
      <c r="H6" s="499"/>
      <c r="I6" s="399"/>
      <c r="J6" s="500" t="s">
        <v>12</v>
      </c>
      <c r="K6" s="501"/>
      <c r="L6" s="501"/>
      <c r="M6" s="501"/>
      <c r="N6" s="502"/>
    </row>
    <row r="7" spans="1:21" s="4" customFormat="1" ht="91.5" customHeight="1" x14ac:dyDescent="0.25">
      <c r="A7" s="12"/>
      <c r="B7" s="508"/>
      <c r="C7" s="510"/>
      <c r="D7" s="51"/>
      <c r="E7" s="50" t="s">
        <v>244</v>
      </c>
      <c r="F7" s="52" t="s">
        <v>94</v>
      </c>
      <c r="G7" s="52" t="s">
        <v>102</v>
      </c>
      <c r="H7" s="53" t="s">
        <v>95</v>
      </c>
      <c r="I7" s="51"/>
      <c r="J7" s="50" t="s">
        <v>97</v>
      </c>
      <c r="K7" s="52" t="s">
        <v>98</v>
      </c>
      <c r="L7" s="52" t="s">
        <v>96</v>
      </c>
      <c r="M7" s="52" t="s">
        <v>100</v>
      </c>
      <c r="N7" s="53" t="s">
        <v>101</v>
      </c>
    </row>
    <row r="8" spans="1:21" s="4" customFormat="1" ht="15" customHeight="1" x14ac:dyDescent="0.25">
      <c r="A8" s="38">
        <f>IF(B8&gt;=0,0,1)</f>
        <v>0</v>
      </c>
      <c r="B8" s="75"/>
      <c r="C8" s="76"/>
      <c r="D8" s="54"/>
      <c r="E8" s="75"/>
      <c r="F8" s="207">
        <f>IFERROR(VLOOKUP(C8,Assumptions!$C$7:$G$51, MATCH(E8, Assumptions!$C$7:$G$7, 0), FALSE),0)</f>
        <v>0</v>
      </c>
      <c r="G8" s="81"/>
      <c r="H8" s="82" t="str">
        <f t="shared" ref="H8:H17" si="0">IF(G8="","N/A",IF(F8&gt;=G8,"Yes","No"))</f>
        <v>N/A</v>
      </c>
      <c r="I8" s="54"/>
      <c r="J8" s="87">
        <f t="shared" ref="J8:J17" si="1">IF(A8&gt;0,40,40)</f>
        <v>40</v>
      </c>
      <c r="K8" s="88">
        <f t="shared" ref="K8:K17" si="2">IF(A8&gt;0,35,35)</f>
        <v>35</v>
      </c>
      <c r="L8" s="81"/>
      <c r="M8" s="89" t="str">
        <f t="shared" ref="M8:M17" si="3">IF(L8="","N/A",IF(J8&gt;=L8,"Yes","No"))</f>
        <v>N/A</v>
      </c>
      <c r="N8" s="82" t="str">
        <f t="shared" ref="N8:N17" si="4">IF(L8="","N/A",IF(K8&gt;=L8,"Yes","No"))</f>
        <v>N/A</v>
      </c>
    </row>
    <row r="9" spans="1:21" ht="15" customHeight="1" x14ac:dyDescent="0.25">
      <c r="A9" s="38">
        <f>IF(B9&gt;=0,0,1)</f>
        <v>0</v>
      </c>
      <c r="B9" s="77"/>
      <c r="C9" s="78"/>
      <c r="D9" s="54"/>
      <c r="E9" s="77"/>
      <c r="F9" s="208">
        <f>IFERROR(VLOOKUP(C9,Assumptions!$C$7:$G$51, MATCH(E9, Assumptions!$C$7:$G$7, 0), FALSE),0)</f>
        <v>0</v>
      </c>
      <c r="G9" s="83"/>
      <c r="H9" s="84" t="str">
        <f t="shared" si="0"/>
        <v>N/A</v>
      </c>
      <c r="I9" s="54"/>
      <c r="J9" s="90">
        <f t="shared" si="1"/>
        <v>40</v>
      </c>
      <c r="K9" s="91">
        <f t="shared" si="2"/>
        <v>35</v>
      </c>
      <c r="L9" s="83"/>
      <c r="M9" s="92" t="str">
        <f t="shared" si="3"/>
        <v>N/A</v>
      </c>
      <c r="N9" s="84" t="str">
        <f t="shared" si="4"/>
        <v>N/A</v>
      </c>
    </row>
    <row r="10" spans="1:21" ht="15" customHeight="1" x14ac:dyDescent="0.25">
      <c r="A10" s="38">
        <f t="shared" ref="A10:A15" si="5">IF(B10&gt;=0,0,1)</f>
        <v>0</v>
      </c>
      <c r="B10" s="77"/>
      <c r="C10" s="78"/>
      <c r="D10" s="54"/>
      <c r="E10" s="77"/>
      <c r="F10" s="208">
        <f>IFERROR(VLOOKUP(C10,Assumptions!$C$7:$G$51, MATCH(E10, Assumptions!$C$7:$G$7, 0), FALSE),0)</f>
        <v>0</v>
      </c>
      <c r="G10" s="83"/>
      <c r="H10" s="84" t="str">
        <f t="shared" si="0"/>
        <v>N/A</v>
      </c>
      <c r="I10" s="54"/>
      <c r="J10" s="90">
        <f t="shared" si="1"/>
        <v>40</v>
      </c>
      <c r="K10" s="91">
        <f t="shared" si="2"/>
        <v>35</v>
      </c>
      <c r="L10" s="83"/>
      <c r="M10" s="92" t="str">
        <f t="shared" si="3"/>
        <v>N/A</v>
      </c>
      <c r="N10" s="84" t="str">
        <f t="shared" si="4"/>
        <v>N/A</v>
      </c>
    </row>
    <row r="11" spans="1:21" ht="15" customHeight="1" x14ac:dyDescent="0.25">
      <c r="A11" s="38">
        <f t="shared" si="5"/>
        <v>0</v>
      </c>
      <c r="B11" s="77"/>
      <c r="C11" s="78"/>
      <c r="D11" s="54"/>
      <c r="E11" s="77"/>
      <c r="F11" s="208">
        <f>IFERROR(VLOOKUP(C11,Assumptions!$C$7:$G$51, MATCH(E11, Assumptions!$C$7:$G$7, 0), FALSE),0)</f>
        <v>0</v>
      </c>
      <c r="G11" s="83"/>
      <c r="H11" s="84" t="str">
        <f t="shared" si="0"/>
        <v>N/A</v>
      </c>
      <c r="I11" s="54"/>
      <c r="J11" s="90">
        <f t="shared" si="1"/>
        <v>40</v>
      </c>
      <c r="K11" s="91">
        <f t="shared" si="2"/>
        <v>35</v>
      </c>
      <c r="L11" s="83"/>
      <c r="M11" s="92" t="str">
        <f t="shared" si="3"/>
        <v>N/A</v>
      </c>
      <c r="N11" s="84" t="str">
        <f t="shared" si="4"/>
        <v>N/A</v>
      </c>
    </row>
    <row r="12" spans="1:21" ht="15" customHeight="1" x14ac:dyDescent="0.25">
      <c r="A12" s="38">
        <f t="shared" si="5"/>
        <v>0</v>
      </c>
      <c r="B12" s="77"/>
      <c r="C12" s="78"/>
      <c r="D12" s="54"/>
      <c r="E12" s="77"/>
      <c r="F12" s="208">
        <f>IFERROR(VLOOKUP(C12,Assumptions!$C$7:$G$51, MATCH(E12, Assumptions!$C$7:$G$7, 0), FALSE),0)</f>
        <v>0</v>
      </c>
      <c r="G12" s="83"/>
      <c r="H12" s="84" t="str">
        <f t="shared" si="0"/>
        <v>N/A</v>
      </c>
      <c r="I12" s="54"/>
      <c r="J12" s="90">
        <f t="shared" si="1"/>
        <v>40</v>
      </c>
      <c r="K12" s="91">
        <f t="shared" si="2"/>
        <v>35</v>
      </c>
      <c r="L12" s="83"/>
      <c r="M12" s="92" t="str">
        <f t="shared" si="3"/>
        <v>N/A</v>
      </c>
      <c r="N12" s="84" t="str">
        <f t="shared" si="4"/>
        <v>N/A</v>
      </c>
    </row>
    <row r="13" spans="1:21" ht="15" customHeight="1" x14ac:dyDescent="0.25">
      <c r="A13" s="38">
        <f t="shared" si="5"/>
        <v>0</v>
      </c>
      <c r="B13" s="77"/>
      <c r="C13" s="78"/>
      <c r="D13" s="54"/>
      <c r="E13" s="77"/>
      <c r="F13" s="208">
        <f>IFERROR(VLOOKUP(C13,Assumptions!$C$7:$G$51, MATCH(E13, Assumptions!$C$7:$G$7, 0), FALSE),0)</f>
        <v>0</v>
      </c>
      <c r="G13" s="83"/>
      <c r="H13" s="84" t="str">
        <f t="shared" si="0"/>
        <v>N/A</v>
      </c>
      <c r="I13" s="54"/>
      <c r="J13" s="90">
        <f t="shared" si="1"/>
        <v>40</v>
      </c>
      <c r="K13" s="91">
        <f t="shared" si="2"/>
        <v>35</v>
      </c>
      <c r="L13" s="83"/>
      <c r="M13" s="92" t="str">
        <f t="shared" si="3"/>
        <v>N/A</v>
      </c>
      <c r="N13" s="84" t="str">
        <f t="shared" si="4"/>
        <v>N/A</v>
      </c>
    </row>
    <row r="14" spans="1:21" ht="15" customHeight="1" x14ac:dyDescent="0.25">
      <c r="A14" s="38">
        <f t="shared" si="5"/>
        <v>0</v>
      </c>
      <c r="B14" s="77"/>
      <c r="C14" s="78"/>
      <c r="D14" s="54"/>
      <c r="E14" s="77"/>
      <c r="F14" s="208">
        <f>IFERROR(VLOOKUP(C14,Assumptions!$C$7:$G$51, MATCH(E14, Assumptions!$C$7:$G$7, 0), FALSE),0)</f>
        <v>0</v>
      </c>
      <c r="G14" s="83"/>
      <c r="H14" s="84" t="str">
        <f t="shared" si="0"/>
        <v>N/A</v>
      </c>
      <c r="I14" s="54"/>
      <c r="J14" s="90">
        <f t="shared" si="1"/>
        <v>40</v>
      </c>
      <c r="K14" s="91">
        <f t="shared" si="2"/>
        <v>35</v>
      </c>
      <c r="L14" s="83"/>
      <c r="M14" s="92" t="str">
        <f t="shared" si="3"/>
        <v>N/A</v>
      </c>
      <c r="N14" s="84" t="str">
        <f t="shared" si="4"/>
        <v>N/A</v>
      </c>
    </row>
    <row r="15" spans="1:21" ht="15" customHeight="1" x14ac:dyDescent="0.25">
      <c r="A15" s="38">
        <f t="shared" si="5"/>
        <v>0</v>
      </c>
      <c r="B15" s="77"/>
      <c r="C15" s="78"/>
      <c r="D15" s="54"/>
      <c r="E15" s="77"/>
      <c r="F15" s="208">
        <f>IFERROR(VLOOKUP(C15,Assumptions!$C$7:$G$51, MATCH(E15, Assumptions!$C$7:$G$7, 0), FALSE),0)</f>
        <v>0</v>
      </c>
      <c r="G15" s="83"/>
      <c r="H15" s="84" t="str">
        <f t="shared" si="0"/>
        <v>N/A</v>
      </c>
      <c r="I15" s="54"/>
      <c r="J15" s="90">
        <f t="shared" si="1"/>
        <v>40</v>
      </c>
      <c r="K15" s="91">
        <f t="shared" si="2"/>
        <v>35</v>
      </c>
      <c r="L15" s="83"/>
      <c r="M15" s="92" t="str">
        <f t="shared" si="3"/>
        <v>N/A</v>
      </c>
      <c r="N15" s="84" t="str">
        <f t="shared" si="4"/>
        <v>N/A</v>
      </c>
    </row>
    <row r="16" spans="1:21" ht="15" customHeight="1" x14ac:dyDescent="0.25">
      <c r="A16" s="38"/>
      <c r="B16" s="77"/>
      <c r="C16" s="78"/>
      <c r="D16" s="54"/>
      <c r="E16" s="77"/>
      <c r="F16" s="208">
        <f>IFERROR(VLOOKUP(C16,Assumptions!$C$7:$G$51, MATCH(E16, Assumptions!$C$7:$G$7, 0), FALSE),0)</f>
        <v>0</v>
      </c>
      <c r="G16" s="83"/>
      <c r="H16" s="84" t="str">
        <f t="shared" si="0"/>
        <v>N/A</v>
      </c>
      <c r="I16" s="54"/>
      <c r="J16" s="90">
        <f t="shared" si="1"/>
        <v>40</v>
      </c>
      <c r="K16" s="91">
        <f t="shared" si="2"/>
        <v>35</v>
      </c>
      <c r="L16" s="83"/>
      <c r="M16" s="92" t="str">
        <f t="shared" si="3"/>
        <v>N/A</v>
      </c>
      <c r="N16" s="84" t="str">
        <f t="shared" si="4"/>
        <v>N/A</v>
      </c>
    </row>
    <row r="17" spans="1:14" ht="15" customHeight="1" x14ac:dyDescent="0.25">
      <c r="A17" s="38"/>
      <c r="B17" s="79"/>
      <c r="C17" s="80"/>
      <c r="D17" s="54"/>
      <c r="E17" s="79"/>
      <c r="F17" s="209">
        <f>IFERROR(VLOOKUP(C17,Assumptions!$C$7:$G$51, MATCH(E17, Assumptions!$C$7:$G$7, 0), FALSE),0)</f>
        <v>0</v>
      </c>
      <c r="G17" s="85"/>
      <c r="H17" s="86" t="str">
        <f t="shared" si="0"/>
        <v>N/A</v>
      </c>
      <c r="I17" s="397"/>
      <c r="J17" s="93">
        <f t="shared" si="1"/>
        <v>40</v>
      </c>
      <c r="K17" s="94">
        <f t="shared" si="2"/>
        <v>35</v>
      </c>
      <c r="L17" s="85"/>
      <c r="M17" s="95" t="str">
        <f t="shared" si="3"/>
        <v>N/A</v>
      </c>
      <c r="N17" s="86" t="str">
        <f t="shared" si="4"/>
        <v>N/A</v>
      </c>
    </row>
    <row r="18" spans="1:14" s="13" customFormat="1" ht="33.75" customHeight="1" x14ac:dyDescent="0.25">
      <c r="A18" s="39" t="s">
        <v>51</v>
      </c>
      <c r="B18" s="386" t="s">
        <v>247</v>
      </c>
      <c r="C18" s="511" t="s">
        <v>93</v>
      </c>
      <c r="D18" s="512"/>
      <c r="E18" s="512"/>
      <c r="F18" s="512"/>
      <c r="G18" s="512"/>
      <c r="H18" s="96" t="str">
        <f>IF(COUNTIF(H8:H17,"No"),"No",IF(COUNTIF(H8:H17,"Yes"),"Yes","N/A"))</f>
        <v>N/A</v>
      </c>
      <c r="I18" s="398"/>
      <c r="J18" s="395"/>
      <c r="K18" s="395"/>
      <c r="L18" s="395"/>
      <c r="M18" s="395"/>
      <c r="N18" s="396"/>
    </row>
    <row r="19" spans="1:14" s="13" customFormat="1" ht="21" customHeight="1" x14ac:dyDescent="0.25">
      <c r="A19" s="39"/>
      <c r="B19" s="506" t="s">
        <v>221</v>
      </c>
      <c r="C19" s="505" t="s">
        <v>139</v>
      </c>
      <c r="D19" s="505"/>
      <c r="E19" s="505"/>
      <c r="F19" s="505"/>
      <c r="G19" s="505"/>
      <c r="H19" s="505"/>
      <c r="I19" s="505"/>
      <c r="J19" s="505"/>
      <c r="K19" s="505"/>
      <c r="L19" s="505"/>
      <c r="M19" s="505"/>
      <c r="N19" s="96" t="str">
        <f>IF(COUNTIF(M8:M17,"No"),"No",IF(COUNTIF(M8:M17,"Yes"),"Yes","N/A"))</f>
        <v>N/A</v>
      </c>
    </row>
    <row r="20" spans="1:14" s="13" customFormat="1" ht="21" customHeight="1" x14ac:dyDescent="0.25">
      <c r="A20" s="39"/>
      <c r="B20" s="506"/>
      <c r="C20" s="505" t="s">
        <v>99</v>
      </c>
      <c r="D20" s="505"/>
      <c r="E20" s="505"/>
      <c r="F20" s="505"/>
      <c r="G20" s="505"/>
      <c r="H20" s="505"/>
      <c r="I20" s="505"/>
      <c r="J20" s="505"/>
      <c r="K20" s="505"/>
      <c r="L20" s="505"/>
      <c r="M20" s="505"/>
      <c r="N20" s="96" t="str">
        <f>IF(COUNTIF(N8:N17,"No"),"No",IF(COUNTIF(N8:N17,"Yes"),"Yes","N/A"))</f>
        <v>N/A</v>
      </c>
    </row>
    <row r="21" spans="1:14" s="42" customFormat="1" ht="15.75" customHeight="1" x14ac:dyDescent="0.3"/>
    <row r="22" spans="1:14" s="4" customFormat="1" ht="24" customHeight="1" x14ac:dyDescent="0.25">
      <c r="B22" s="14"/>
      <c r="C22" s="14"/>
      <c r="E22" s="14"/>
      <c r="F22" s="14"/>
      <c r="G22" s="14"/>
      <c r="L22" s="14"/>
    </row>
    <row r="23" spans="1:14" s="13" customFormat="1" ht="18.75" customHeight="1" x14ac:dyDescent="0.25">
      <c r="A23" s="15"/>
      <c r="B23" s="15"/>
      <c r="C23" s="15"/>
      <c r="E23" s="15"/>
      <c r="F23" s="15"/>
      <c r="G23" s="15"/>
      <c r="L23" s="15"/>
    </row>
  </sheetData>
  <sheetProtection algorithmName="SHA-512" hashValue="SVebmFAgGYB6iRpFAKkiDzDPupo1qQJ+P7QYsNgAZk2gd9dM2Dg54AJyZYyXxWWltS7oQal0rCsYMSdI7/1eSg==" saltValue="xWwj5a2G4h87aDLbWTvWVA==" spinCount="100000" sheet="1" objects="1" scenarios="1" formatColumns="0" formatRows="0"/>
  <mergeCells count="9">
    <mergeCell ref="E6:H6"/>
    <mergeCell ref="J6:N6"/>
    <mergeCell ref="B5:N5"/>
    <mergeCell ref="C19:M19"/>
    <mergeCell ref="C20:M20"/>
    <mergeCell ref="B19:B20"/>
    <mergeCell ref="B6:B7"/>
    <mergeCell ref="C6:C7"/>
    <mergeCell ref="C18:G18"/>
  </mergeCells>
  <dataValidations count="2">
    <dataValidation type="list" allowBlank="1" showInputMessage="1" showErrorMessage="1" sqref="E8:E17">
      <formula1>RatingMethod</formula1>
    </dataValidation>
    <dataValidation type="list" allowBlank="1" showInputMessage="1" showErrorMessage="1" sqref="C8:C17">
      <formula1>BackgroundNoise</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addA">
                <anchor moveWithCells="1">
                  <from>
                    <xdr:col>1</xdr:col>
                    <xdr:colOff>0</xdr:colOff>
                    <xdr:row>21</xdr:row>
                    <xdr:rowOff>0</xdr:rowOff>
                  </from>
                  <to>
                    <xdr:col>2</xdr:col>
                    <xdr:colOff>121920</xdr:colOff>
                    <xdr:row>21</xdr:row>
                    <xdr:rowOff>266700</xdr:rowOff>
                  </to>
                </anchor>
              </controlPr>
            </control>
          </mc:Choice>
        </mc:AlternateContent>
        <mc:AlternateContent xmlns:mc="http://schemas.openxmlformats.org/markup-compatibility/2006">
          <mc:Choice Requires="x14">
            <control shapeId="3083" r:id="rId5" name="Button 11">
              <controlPr defaultSize="0" print="0" autoFill="0" autoPict="0" macro="[0]!DeleteRow">
                <anchor moveWithCells="1">
                  <from>
                    <xdr:col>2</xdr:col>
                    <xdr:colOff>198120</xdr:colOff>
                    <xdr:row>20</xdr:row>
                    <xdr:rowOff>190500</xdr:rowOff>
                  </from>
                  <to>
                    <xdr:col>2</xdr:col>
                    <xdr:colOff>1569720</xdr:colOff>
                    <xdr:row>21</xdr:row>
                    <xdr:rowOff>266700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J20"/>
  <sheetViews>
    <sheetView showGridLines="0" zoomScale="90" zoomScaleNormal="90" zoomScalePageLayoutView="90" workbookViewId="0">
      <selection activeCell="F7" sqref="F7"/>
    </sheetView>
  </sheetViews>
  <sheetFormatPr defaultColWidth="9.109375" defaultRowHeight="13.2" x14ac:dyDescent="0.25"/>
  <cols>
    <col min="1" max="1" width="2.6640625" style="63" customWidth="1"/>
    <col min="2" max="3" width="18.6640625" style="63" customWidth="1"/>
    <col min="4" max="4" width="32.88671875" style="63" customWidth="1"/>
    <col min="5" max="5" width="18.6640625" style="63" customWidth="1"/>
    <col min="6" max="6" width="50.88671875" style="63" customWidth="1"/>
    <col min="7" max="7" width="29.88671875" style="63" customWidth="1"/>
    <col min="8" max="10" width="14.6640625" style="63" customWidth="1"/>
    <col min="11" max="16384" width="9.109375" style="63"/>
  </cols>
  <sheetData>
    <row r="1" spans="1:10" x14ac:dyDescent="0.25">
      <c r="A1" s="62"/>
      <c r="B1" s="62"/>
      <c r="C1" s="62"/>
      <c r="D1" s="62"/>
      <c r="E1" s="62"/>
      <c r="F1" s="62"/>
      <c r="G1" s="62"/>
      <c r="H1" s="62"/>
      <c r="I1" s="62"/>
      <c r="J1" s="62"/>
    </row>
    <row r="2" spans="1:10" ht="25.2" x14ac:dyDescent="0.6">
      <c r="A2" s="62"/>
      <c r="B2" s="64" t="s">
        <v>241</v>
      </c>
      <c r="C2" s="64"/>
      <c r="D2" s="65"/>
      <c r="E2" s="66"/>
      <c r="F2" s="66"/>
      <c r="G2" s="65"/>
      <c r="H2" s="65"/>
      <c r="I2" s="65"/>
      <c r="J2" s="65"/>
    </row>
    <row r="3" spans="1:10" x14ac:dyDescent="0.25">
      <c r="A3" s="62"/>
      <c r="B3" s="62"/>
      <c r="C3" s="62"/>
      <c r="D3" s="62"/>
      <c r="E3" s="62"/>
      <c r="F3" s="62"/>
      <c r="G3" s="62"/>
      <c r="H3" s="62"/>
      <c r="I3" s="62"/>
      <c r="J3" s="62"/>
    </row>
    <row r="4" spans="1:10" s="67" customFormat="1" ht="20.25" customHeight="1" x14ac:dyDescent="0.25"/>
    <row r="5" spans="1:10" ht="98.4" customHeight="1" x14ac:dyDescent="0.25">
      <c r="B5" s="516" t="s">
        <v>269</v>
      </c>
      <c r="C5" s="517"/>
      <c r="D5" s="517"/>
      <c r="E5" s="517"/>
      <c r="F5" s="517"/>
      <c r="G5" s="517"/>
      <c r="H5" s="517"/>
      <c r="I5" s="517"/>
      <c r="J5" s="517"/>
    </row>
    <row r="6" spans="1:10" ht="59.25" customHeight="1" x14ac:dyDescent="0.25">
      <c r="A6" s="17"/>
      <c r="B6" s="382" t="s">
        <v>196</v>
      </c>
      <c r="C6" s="383" t="s">
        <v>230</v>
      </c>
      <c r="D6" s="383" t="s">
        <v>246</v>
      </c>
      <c r="E6" s="384" t="s">
        <v>248</v>
      </c>
      <c r="F6" s="384" t="s">
        <v>4</v>
      </c>
      <c r="G6" s="383" t="s">
        <v>249</v>
      </c>
      <c r="H6" s="221" t="s">
        <v>140</v>
      </c>
      <c r="I6" s="221" t="s">
        <v>250</v>
      </c>
      <c r="J6" s="385" t="s">
        <v>141</v>
      </c>
    </row>
    <row r="7" spans="1:10" s="68" customFormat="1" ht="15" customHeight="1" x14ac:dyDescent="0.3">
      <c r="A7" s="38">
        <f>IF(B7&gt;=0,0,1)</f>
        <v>0</v>
      </c>
      <c r="B7" s="401"/>
      <c r="C7" s="402"/>
      <c r="D7" s="403"/>
      <c r="E7" s="404"/>
      <c r="F7" s="404"/>
      <c r="G7" s="405"/>
      <c r="H7" s="406">
        <f>IFERROR(LOOKUP(2,1/((Assumptions!$C$55:$C$117='Sound Transmission (Isolation)'!F7)*(Assumptions!$D$55:$F$117='Sound Transmission (Isolation)'!G7)),Assumptions!$G$55:$G$117),0)</f>
        <v>0</v>
      </c>
      <c r="I7" s="407"/>
      <c r="J7" s="408" t="str">
        <f>IF(ISBLANK(F7),"N/A",IF(AND($I7&lt;&gt;"",$I7&gt;=H7),"Yes","No"))</f>
        <v>N/A</v>
      </c>
    </row>
    <row r="8" spans="1:10" s="68" customFormat="1" ht="15" customHeight="1" x14ac:dyDescent="0.3">
      <c r="A8" s="38">
        <f>IF(B8&gt;=0,0,1)</f>
        <v>0</v>
      </c>
      <c r="B8" s="409"/>
      <c r="C8" s="410"/>
      <c r="D8" s="411"/>
      <c r="E8" s="412"/>
      <c r="F8" s="412"/>
      <c r="G8" s="413"/>
      <c r="H8" s="406">
        <f>IFERROR(LOOKUP(2,1/((Assumptions!$C$55:$C$117='Sound Transmission (Isolation)'!F8)*(Assumptions!$D$55:$F$117='Sound Transmission (Isolation)'!G8)),Assumptions!$G$55:$G$117),0)</f>
        <v>0</v>
      </c>
      <c r="I8" s="415"/>
      <c r="J8" s="416" t="str">
        <f>IF(ISBLANK(F8),"N/A",IF(AND($I8&lt;&gt;"",$I8&gt;=H8),"Yes","No"))</f>
        <v>N/A</v>
      </c>
    </row>
    <row r="9" spans="1:10" s="68" customFormat="1" ht="15" customHeight="1" x14ac:dyDescent="0.3">
      <c r="A9" s="38">
        <f t="shared" ref="A9:A14" si="0">IF(B9&gt;=0,0,1)</f>
        <v>0</v>
      </c>
      <c r="B9" s="409"/>
      <c r="C9" s="410"/>
      <c r="D9" s="411"/>
      <c r="E9" s="412"/>
      <c r="F9" s="412"/>
      <c r="G9" s="413"/>
      <c r="H9" s="406">
        <f>IFERROR(LOOKUP(2,1/((Assumptions!$C$55:$C$117='Sound Transmission (Isolation)'!F9)*(Assumptions!$D$55:$F$117='Sound Transmission (Isolation)'!G9)),Assumptions!$G$55:$G$117),0)</f>
        <v>0</v>
      </c>
      <c r="I9" s="415"/>
      <c r="J9" s="416" t="str">
        <f t="shared" ref="J9:J14" si="1">IF(ISBLANK(F9),"N/A",IF(AND($I9&lt;&gt;"",$I9&gt;=H9),"Yes","No"))</f>
        <v>N/A</v>
      </c>
    </row>
    <row r="10" spans="1:10" s="68" customFormat="1" ht="15" customHeight="1" x14ac:dyDescent="0.3">
      <c r="A10" s="38">
        <f t="shared" si="0"/>
        <v>0</v>
      </c>
      <c r="B10" s="409"/>
      <c r="C10" s="410"/>
      <c r="D10" s="411"/>
      <c r="E10" s="412"/>
      <c r="F10" s="412"/>
      <c r="G10" s="413"/>
      <c r="H10" s="406">
        <f>IFERROR(LOOKUP(2,1/((Assumptions!$C$55:$C$117='Sound Transmission (Isolation)'!F10)*(Assumptions!$D$55:$F$117='Sound Transmission (Isolation)'!G10)),Assumptions!$G$55:$G$117),0)</f>
        <v>0</v>
      </c>
      <c r="I10" s="415"/>
      <c r="J10" s="416" t="str">
        <f t="shared" si="1"/>
        <v>N/A</v>
      </c>
    </row>
    <row r="11" spans="1:10" s="68" customFormat="1" ht="15" customHeight="1" x14ac:dyDescent="0.3">
      <c r="A11" s="38">
        <f t="shared" si="0"/>
        <v>0</v>
      </c>
      <c r="B11" s="409"/>
      <c r="C11" s="410"/>
      <c r="D11" s="411"/>
      <c r="E11" s="412"/>
      <c r="F11" s="412"/>
      <c r="G11" s="413"/>
      <c r="H11" s="406">
        <f>IFERROR(LOOKUP(2,1/((Assumptions!$C$55:$C$117='Sound Transmission (Isolation)'!F11)*(Assumptions!$D$55:$F$117='Sound Transmission (Isolation)'!G11)),Assumptions!$G$55:$G$117),0)</f>
        <v>0</v>
      </c>
      <c r="I11" s="415"/>
      <c r="J11" s="416" t="str">
        <f t="shared" si="1"/>
        <v>N/A</v>
      </c>
    </row>
    <row r="12" spans="1:10" s="68" customFormat="1" ht="15" customHeight="1" x14ac:dyDescent="0.3">
      <c r="A12" s="38">
        <f t="shared" si="0"/>
        <v>0</v>
      </c>
      <c r="B12" s="409"/>
      <c r="C12" s="410"/>
      <c r="D12" s="411"/>
      <c r="E12" s="412"/>
      <c r="F12" s="412"/>
      <c r="G12" s="413"/>
      <c r="H12" s="414">
        <f>IFERROR(LOOKUP(2,1/((Assumptions!$C$55:$C$117='Sound Transmission (Isolation)'!F12)*(Assumptions!$D$55:$F$117='Sound Transmission (Isolation)'!G12)),Assumptions!$G$55:$G$117),0)</f>
        <v>0</v>
      </c>
      <c r="I12" s="415"/>
      <c r="J12" s="416" t="str">
        <f t="shared" si="1"/>
        <v>N/A</v>
      </c>
    </row>
    <row r="13" spans="1:10" s="68" customFormat="1" ht="15" customHeight="1" x14ac:dyDescent="0.3">
      <c r="A13" s="38">
        <f t="shared" si="0"/>
        <v>0</v>
      </c>
      <c r="B13" s="409"/>
      <c r="C13" s="410"/>
      <c r="D13" s="411"/>
      <c r="E13" s="412"/>
      <c r="F13" s="412"/>
      <c r="G13" s="413"/>
      <c r="H13" s="414">
        <f>IFERROR(LOOKUP(2,1/((Assumptions!$C$55:$C$117='Sound Transmission (Isolation)'!F13)*(Assumptions!$D$55:$F$117='Sound Transmission (Isolation)'!G13)),Assumptions!$G$55:$G$117),0)</f>
        <v>0</v>
      </c>
      <c r="I13" s="415"/>
      <c r="J13" s="416" t="str">
        <f t="shared" si="1"/>
        <v>N/A</v>
      </c>
    </row>
    <row r="14" spans="1:10" s="68" customFormat="1" ht="15" customHeight="1" x14ac:dyDescent="0.3">
      <c r="A14" s="38">
        <f t="shared" si="0"/>
        <v>0</v>
      </c>
      <c r="B14" s="409"/>
      <c r="C14" s="410"/>
      <c r="D14" s="411"/>
      <c r="E14" s="412"/>
      <c r="F14" s="412"/>
      <c r="G14" s="413"/>
      <c r="H14" s="414">
        <f>IFERROR(LOOKUP(2,1/((Assumptions!$C$55:$C$117='Sound Transmission (Isolation)'!F14)*(Assumptions!$D$55:$F$117='Sound Transmission (Isolation)'!G14)),Assumptions!$G$55:$G$117),0)</f>
        <v>0</v>
      </c>
      <c r="I14" s="415"/>
      <c r="J14" s="416" t="str">
        <f t="shared" si="1"/>
        <v>N/A</v>
      </c>
    </row>
    <row r="15" spans="1:10" s="68" customFormat="1" ht="15" customHeight="1" x14ac:dyDescent="0.3">
      <c r="A15" s="38"/>
      <c r="B15" s="409"/>
      <c r="C15" s="410"/>
      <c r="D15" s="411"/>
      <c r="E15" s="412"/>
      <c r="F15" s="417"/>
      <c r="G15" s="413"/>
      <c r="H15" s="414">
        <f>IFERROR(LOOKUP(2,1/((Assumptions!$C$55:$C$117='Sound Transmission (Isolation)'!F15)*(Assumptions!$D$55:$F$117='Sound Transmission (Isolation)'!G15)),Assumptions!$G$55:$G$117),0)</f>
        <v>0</v>
      </c>
      <c r="I15" s="415"/>
      <c r="J15" s="416" t="str">
        <f>IF(ISBLANK(F15),"N/A",IF(AND($I15&lt;&gt;"",$I15&gt;=H15),"Yes","No"))</f>
        <v>N/A</v>
      </c>
    </row>
    <row r="16" spans="1:10" s="68" customFormat="1" ht="15" customHeight="1" x14ac:dyDescent="0.3">
      <c r="A16" s="38"/>
      <c r="B16" s="418"/>
      <c r="C16" s="419"/>
      <c r="D16" s="420"/>
      <c r="E16" s="421"/>
      <c r="F16" s="422"/>
      <c r="G16" s="423"/>
      <c r="H16" s="424">
        <f>IFERROR(LOOKUP(2,1/((Assumptions!$C$55:$C$117='Sound Transmission (Isolation)'!F16)*(Assumptions!$D$55:$F$117='Sound Transmission (Isolation)'!G16)),Assumptions!$G$55:$G$117),0)</f>
        <v>0</v>
      </c>
      <c r="I16" s="425"/>
      <c r="J16" s="426" t="str">
        <f>IF(ISBLANK(F16),"N/A",IF(AND($I16&lt;&gt;"",$I16&gt;=H16),"Yes","No"))</f>
        <v>N/A</v>
      </c>
    </row>
    <row r="17" spans="1:10" ht="21" customHeight="1" x14ac:dyDescent="0.25">
      <c r="A17" s="40" t="s">
        <v>51</v>
      </c>
      <c r="B17" s="513" t="s">
        <v>142</v>
      </c>
      <c r="C17" s="514"/>
      <c r="D17" s="514"/>
      <c r="E17" s="514"/>
      <c r="F17" s="514"/>
      <c r="G17" s="514"/>
      <c r="H17" s="514"/>
      <c r="I17" s="515"/>
      <c r="J17" s="69" t="str">
        <f>IF(COUNTIF(J7:J16,"No"),"No",IF(COUNTIF(J7:J16,"Yes"),"Yes","N/A"))</f>
        <v>N/A</v>
      </c>
    </row>
    <row r="18" spans="1:10" s="70" customFormat="1" ht="14.25" customHeight="1" x14ac:dyDescent="0.25">
      <c r="B18" s="71"/>
      <c r="C18" s="71"/>
      <c r="D18" s="71"/>
      <c r="E18" s="73"/>
      <c r="F18" s="73"/>
      <c r="G18" s="72"/>
      <c r="H18" s="72"/>
      <c r="I18" s="72"/>
    </row>
    <row r="19" spans="1:10" s="70" customFormat="1" ht="24" customHeight="1" x14ac:dyDescent="0.25">
      <c r="B19" s="71"/>
      <c r="C19" s="71"/>
      <c r="D19" s="71"/>
      <c r="E19" s="73"/>
      <c r="F19" s="73"/>
      <c r="G19" s="72"/>
      <c r="H19" s="72"/>
      <c r="I19" s="72"/>
    </row>
    <row r="20" spans="1:10" s="74" customFormat="1" ht="24" customHeight="1" x14ac:dyDescent="0.3"/>
  </sheetData>
  <sheetProtection formatColumns="0" formatRows="0"/>
  <mergeCells count="2">
    <mergeCell ref="B17:I17"/>
    <mergeCell ref="B5:J5"/>
  </mergeCells>
  <dataValidations count="3">
    <dataValidation type="list" allowBlank="1" showInputMessage="1" showErrorMessage="1" sqref="E7:E16">
      <formula1>"Floor or ceiling, Wall partition"</formula1>
    </dataValidation>
    <dataValidation type="list" allowBlank="1" showInputMessage="1" showErrorMessage="1" sqref="F7:F16">
      <formula1>SoundType</formula1>
    </dataValidation>
    <dataValidation type="list" allowBlank="1" showInputMessage="1" showErrorMessage="1" sqref="G7:G16">
      <formula1>OFFSET(STstart,MATCH($F7,STlist,0),0,COUNTIF(STlist,$F7),1)</formula1>
    </dataValidation>
  </dataValidations>
  <pageMargins left="0.7" right="0.7" top="0.75" bottom="0.75" header="0.3" footer="0.3"/>
  <pageSetup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4097" r:id="rId3" name="Button 1">
              <controlPr locked="0" defaultSize="0" print="0" autoFill="0" autoPict="0" macro="[0]!addA">
                <anchor moveWithCells="1">
                  <from>
                    <xdr:col>0</xdr:col>
                    <xdr:colOff>182880</xdr:colOff>
                    <xdr:row>17</xdr:row>
                    <xdr:rowOff>182880</xdr:rowOff>
                  </from>
                  <to>
                    <xdr:col>2</xdr:col>
                    <xdr:colOff>114300</xdr:colOff>
                    <xdr:row>18</xdr:row>
                    <xdr:rowOff>259080</xdr:rowOff>
                  </to>
                </anchor>
              </controlPr>
            </control>
          </mc:Choice>
        </mc:AlternateContent>
        <mc:AlternateContent xmlns:mc="http://schemas.openxmlformats.org/markup-compatibility/2006">
          <mc:Choice Requires="x14">
            <control shapeId="4121" r:id="rId4" name="Button 25">
              <controlPr defaultSize="0" print="0" autoFill="0" autoPict="0" macro="[0]!DeleteRow1">
                <anchor moveWithCells="1">
                  <from>
                    <xdr:col>2</xdr:col>
                    <xdr:colOff>220980</xdr:colOff>
                    <xdr:row>17</xdr:row>
                    <xdr:rowOff>182880</xdr:rowOff>
                  </from>
                  <to>
                    <xdr:col>3</xdr:col>
                    <xdr:colOff>342900</xdr:colOff>
                    <xdr:row>18</xdr:row>
                    <xdr:rowOff>259080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U26"/>
  <sheetViews>
    <sheetView showGridLines="0" topLeftCell="A14" zoomScale="90" zoomScaleNormal="90" zoomScalePageLayoutView="55" workbookViewId="0">
      <selection activeCell="W7" sqref="W7"/>
    </sheetView>
  </sheetViews>
  <sheetFormatPr defaultColWidth="9.109375" defaultRowHeight="13.2" x14ac:dyDescent="0.25"/>
  <cols>
    <col min="1" max="1" width="2.88671875" style="63" customWidth="1"/>
    <col min="2" max="4" width="18.6640625" style="63" customWidth="1"/>
    <col min="5" max="7" width="14.6640625" style="63" customWidth="1"/>
    <col min="8" max="8" width="2.6640625" style="63" customWidth="1"/>
    <col min="9" max="13" width="14.6640625" style="63" hidden="1" customWidth="1"/>
    <col min="14" max="14" width="2.6640625" style="63" hidden="1" customWidth="1"/>
    <col min="15" max="19" width="14.6640625" style="63" customWidth="1"/>
    <col min="20" max="20" width="2.6640625" style="63" customWidth="1"/>
    <col min="21" max="21" width="2.6640625" style="67" customWidth="1"/>
    <col min="22" max="16384" width="9.109375" style="63"/>
  </cols>
  <sheetData>
    <row r="1" spans="1:21" x14ac:dyDescent="0.25">
      <c r="A1" s="62"/>
      <c r="B1" s="62"/>
      <c r="C1" s="62"/>
      <c r="D1" s="62"/>
      <c r="E1" s="62"/>
      <c r="F1" s="62"/>
      <c r="G1" s="62"/>
      <c r="H1" s="62"/>
      <c r="I1" s="62"/>
      <c r="J1" s="62"/>
      <c r="K1" s="62"/>
      <c r="L1" s="62"/>
      <c r="M1" s="62"/>
      <c r="N1" s="62"/>
      <c r="O1" s="62"/>
      <c r="P1" s="62"/>
      <c r="Q1" s="62"/>
      <c r="R1" s="62"/>
      <c r="S1" s="62"/>
      <c r="T1" s="62"/>
    </row>
    <row r="2" spans="1:21" ht="25.2" x14ac:dyDescent="0.6">
      <c r="A2" s="62"/>
      <c r="B2" s="127" t="s">
        <v>18</v>
      </c>
      <c r="C2" s="62"/>
      <c r="D2" s="62"/>
      <c r="E2" s="62"/>
      <c r="F2" s="128"/>
      <c r="G2" s="62"/>
      <c r="H2" s="129"/>
      <c r="I2" s="62"/>
      <c r="J2" s="129"/>
      <c r="K2" s="129"/>
      <c r="L2" s="129"/>
      <c r="M2" s="129"/>
      <c r="N2" s="129"/>
      <c r="O2" s="62"/>
      <c r="P2" s="129"/>
      <c r="Q2" s="129"/>
      <c r="R2" s="129"/>
      <c r="S2" s="129"/>
      <c r="T2" s="129"/>
      <c r="U2" s="215"/>
    </row>
    <row r="3" spans="1:21" x14ac:dyDescent="0.25">
      <c r="A3" s="62"/>
      <c r="B3" s="62"/>
      <c r="C3" s="62"/>
      <c r="D3" s="62"/>
      <c r="E3" s="62"/>
      <c r="F3" s="62"/>
      <c r="G3" s="62"/>
      <c r="H3" s="62"/>
      <c r="I3" s="62"/>
      <c r="J3" s="62"/>
      <c r="K3" s="62"/>
      <c r="L3" s="62"/>
      <c r="M3" s="62"/>
      <c r="N3" s="62"/>
      <c r="O3" s="62"/>
      <c r="P3" s="62"/>
      <c r="Q3" s="62"/>
      <c r="R3" s="62"/>
      <c r="S3" s="62"/>
      <c r="T3" s="62"/>
    </row>
    <row r="4" spans="1:21" ht="21" customHeight="1" x14ac:dyDescent="0.25">
      <c r="B4" s="130"/>
      <c r="C4" s="130"/>
      <c r="D4" s="130"/>
      <c r="E4" s="130"/>
      <c r="F4" s="130"/>
      <c r="G4" s="130"/>
      <c r="I4" s="130"/>
      <c r="J4" s="130"/>
      <c r="O4" s="130"/>
      <c r="P4" s="130"/>
    </row>
    <row r="5" spans="1:21" ht="58.35" customHeight="1" x14ac:dyDescent="0.25">
      <c r="B5" s="523" t="s">
        <v>257</v>
      </c>
      <c r="C5" s="524"/>
      <c r="D5" s="524"/>
      <c r="E5" s="524"/>
      <c r="F5" s="524"/>
      <c r="G5" s="524"/>
      <c r="I5" s="130"/>
      <c r="J5" s="130"/>
      <c r="O5" s="130"/>
      <c r="P5" s="130"/>
    </row>
    <row r="6" spans="1:21" ht="46.5" customHeight="1" x14ac:dyDescent="0.25">
      <c r="B6" s="131"/>
      <c r="C6" s="132"/>
      <c r="D6" s="132"/>
      <c r="E6" s="132"/>
      <c r="F6" s="132"/>
      <c r="G6" s="132"/>
      <c r="I6" s="440">
        <v>0</v>
      </c>
      <c r="J6" s="130"/>
      <c r="O6" s="440">
        <v>0</v>
      </c>
      <c r="P6" s="130"/>
    </row>
    <row r="7" spans="1:21" ht="21" customHeight="1" x14ac:dyDescent="0.25">
      <c r="B7" s="529" t="s">
        <v>19</v>
      </c>
      <c r="C7" s="525" t="s">
        <v>5</v>
      </c>
      <c r="D7" s="525" t="s">
        <v>20</v>
      </c>
      <c r="E7" s="525" t="s">
        <v>6</v>
      </c>
      <c r="F7" s="525"/>
      <c r="G7" s="526"/>
      <c r="H7" s="133"/>
      <c r="I7" s="533" t="s">
        <v>3</v>
      </c>
      <c r="J7" s="534"/>
      <c r="K7" s="535"/>
      <c r="L7" s="535"/>
      <c r="M7" s="536"/>
      <c r="N7" s="133"/>
      <c r="O7" s="533" t="s">
        <v>3</v>
      </c>
      <c r="P7" s="534"/>
      <c r="Q7" s="535"/>
      <c r="R7" s="535"/>
      <c r="S7" s="536"/>
      <c r="T7" s="133"/>
      <c r="U7" s="445"/>
    </row>
    <row r="8" spans="1:21" ht="21" customHeight="1" x14ac:dyDescent="0.25">
      <c r="B8" s="530"/>
      <c r="C8" s="527"/>
      <c r="D8" s="527"/>
      <c r="E8" s="527"/>
      <c r="F8" s="527"/>
      <c r="G8" s="528"/>
      <c r="H8" s="134"/>
      <c r="I8" s="537" t="s">
        <v>182</v>
      </c>
      <c r="J8" s="538"/>
      <c r="K8" s="539"/>
      <c r="L8" s="540"/>
      <c r="M8" s="541"/>
      <c r="N8" s="134"/>
      <c r="O8" s="537" t="s">
        <v>182</v>
      </c>
      <c r="P8" s="538"/>
      <c r="Q8" s="539"/>
      <c r="R8" s="540"/>
      <c r="S8" s="541"/>
      <c r="T8" s="134"/>
      <c r="U8" s="445"/>
    </row>
    <row r="9" spans="1:21" ht="68.25" customHeight="1" x14ac:dyDescent="0.25">
      <c r="B9" s="531"/>
      <c r="C9" s="532"/>
      <c r="D9" s="532"/>
      <c r="E9" s="135" t="s">
        <v>7</v>
      </c>
      <c r="F9" s="135" t="s">
        <v>8</v>
      </c>
      <c r="G9" s="136" t="s">
        <v>9</v>
      </c>
      <c r="H9" s="134"/>
      <c r="I9" s="137" t="str">
        <f>IF(Instructions!$I$50=1,"Surface Area 
(sq ft)","Surface Area 
(sq m)")</f>
        <v>Surface Area 
(sq ft)</v>
      </c>
      <c r="J9" s="138" t="s">
        <v>10</v>
      </c>
      <c r="K9" s="138" t="s">
        <v>21</v>
      </c>
      <c r="L9" s="138" t="s">
        <v>22</v>
      </c>
      <c r="M9" s="139" t="s">
        <v>23</v>
      </c>
      <c r="N9" s="134"/>
      <c r="O9" s="137" t="str">
        <f>IF(Instructions!$I$50=1,"Surface Area 
(sq ft)","Surface Area 
(sq m)")</f>
        <v>Surface Area 
(sq ft)</v>
      </c>
      <c r="P9" s="138" t="s">
        <v>10</v>
      </c>
      <c r="Q9" s="138" t="s">
        <v>21</v>
      </c>
      <c r="R9" s="138" t="s">
        <v>22</v>
      </c>
      <c r="S9" s="139" t="s">
        <v>23</v>
      </c>
      <c r="T9" s="134"/>
      <c r="U9" s="445"/>
    </row>
    <row r="10" spans="1:21" ht="15" customHeight="1" x14ac:dyDescent="0.25">
      <c r="A10" s="38">
        <f t="shared" ref="A10:A17" si="0">IF(B10&gt;=0,0,1)</f>
        <v>0</v>
      </c>
      <c r="B10" s="56"/>
      <c r="C10" s="55"/>
      <c r="D10" s="55"/>
      <c r="E10" s="119"/>
      <c r="F10" s="119"/>
      <c r="G10" s="120"/>
      <c r="H10" s="134"/>
      <c r="I10" s="152"/>
      <c r="J10" s="113"/>
      <c r="K10" s="106">
        <f t="shared" ref="K10:K19" si="1">$E10*I10</f>
        <v>0</v>
      </c>
      <c r="L10" s="106">
        <f t="shared" ref="L10:L19" si="2">$F10*I10</f>
        <v>0</v>
      </c>
      <c r="M10" s="107">
        <f t="shared" ref="M10:M19" si="3">$G10*I10</f>
        <v>0</v>
      </c>
      <c r="N10" s="134"/>
      <c r="O10" s="152"/>
      <c r="P10" s="113"/>
      <c r="Q10" s="106">
        <f t="shared" ref="Q10:Q19" si="4">$E10*O10</f>
        <v>0</v>
      </c>
      <c r="R10" s="106">
        <f t="shared" ref="R10:R19" si="5">$F10*O10</f>
        <v>0</v>
      </c>
      <c r="S10" s="107">
        <f t="shared" ref="S10:S19" si="6">$G10*O10</f>
        <v>0</v>
      </c>
      <c r="T10" s="134"/>
      <c r="U10" s="445"/>
    </row>
    <row r="11" spans="1:21" ht="15" customHeight="1" x14ac:dyDescent="0.25">
      <c r="A11" s="38">
        <f t="shared" si="0"/>
        <v>0</v>
      </c>
      <c r="B11" s="102"/>
      <c r="C11" s="57"/>
      <c r="D11" s="57"/>
      <c r="E11" s="103"/>
      <c r="F11" s="103"/>
      <c r="G11" s="121"/>
      <c r="H11" s="134"/>
      <c r="I11" s="153"/>
      <c r="J11" s="114"/>
      <c r="K11" s="108">
        <f t="shared" si="1"/>
        <v>0</v>
      </c>
      <c r="L11" s="108">
        <f t="shared" si="2"/>
        <v>0</v>
      </c>
      <c r="M11" s="109">
        <f t="shared" si="3"/>
        <v>0</v>
      </c>
      <c r="N11" s="134"/>
      <c r="O11" s="153"/>
      <c r="P11" s="114"/>
      <c r="Q11" s="108">
        <f t="shared" si="4"/>
        <v>0</v>
      </c>
      <c r="R11" s="108">
        <f t="shared" si="5"/>
        <v>0</v>
      </c>
      <c r="S11" s="109">
        <f t="shared" si="6"/>
        <v>0</v>
      </c>
      <c r="T11" s="134"/>
      <c r="U11" s="445"/>
    </row>
    <row r="12" spans="1:21" ht="15" customHeight="1" x14ac:dyDescent="0.25">
      <c r="A12" s="38">
        <f t="shared" si="0"/>
        <v>0</v>
      </c>
      <c r="B12" s="102"/>
      <c r="C12" s="57"/>
      <c r="D12" s="57"/>
      <c r="E12" s="103"/>
      <c r="F12" s="103"/>
      <c r="G12" s="121"/>
      <c r="H12" s="134"/>
      <c r="I12" s="153"/>
      <c r="J12" s="114"/>
      <c r="K12" s="108">
        <f t="shared" si="1"/>
        <v>0</v>
      </c>
      <c r="L12" s="108">
        <f t="shared" si="2"/>
        <v>0</v>
      </c>
      <c r="M12" s="109">
        <f t="shared" si="3"/>
        <v>0</v>
      </c>
      <c r="N12" s="134"/>
      <c r="O12" s="153"/>
      <c r="P12" s="114"/>
      <c r="Q12" s="108">
        <f t="shared" si="4"/>
        <v>0</v>
      </c>
      <c r="R12" s="108">
        <f t="shared" si="5"/>
        <v>0</v>
      </c>
      <c r="S12" s="109">
        <f t="shared" si="6"/>
        <v>0</v>
      </c>
      <c r="T12" s="134"/>
      <c r="U12" s="445"/>
    </row>
    <row r="13" spans="1:21" ht="15" customHeight="1" x14ac:dyDescent="0.25">
      <c r="A13" s="38">
        <f t="shared" si="0"/>
        <v>0</v>
      </c>
      <c r="B13" s="102"/>
      <c r="C13" s="57"/>
      <c r="D13" s="57"/>
      <c r="E13" s="103"/>
      <c r="F13" s="103"/>
      <c r="G13" s="121"/>
      <c r="H13" s="134"/>
      <c r="I13" s="153"/>
      <c r="J13" s="114"/>
      <c r="K13" s="108">
        <f t="shared" si="1"/>
        <v>0</v>
      </c>
      <c r="L13" s="108">
        <f t="shared" si="2"/>
        <v>0</v>
      </c>
      <c r="M13" s="109">
        <f t="shared" si="3"/>
        <v>0</v>
      </c>
      <c r="N13" s="134"/>
      <c r="O13" s="153"/>
      <c r="P13" s="114"/>
      <c r="Q13" s="108">
        <f t="shared" si="4"/>
        <v>0</v>
      </c>
      <c r="R13" s="108">
        <f t="shared" si="5"/>
        <v>0</v>
      </c>
      <c r="S13" s="109">
        <f t="shared" si="6"/>
        <v>0</v>
      </c>
      <c r="T13" s="134"/>
      <c r="U13" s="445"/>
    </row>
    <row r="14" spans="1:21" ht="15" customHeight="1" x14ac:dyDescent="0.25">
      <c r="A14" s="38">
        <f t="shared" si="0"/>
        <v>0</v>
      </c>
      <c r="B14" s="102"/>
      <c r="C14" s="57"/>
      <c r="D14" s="57"/>
      <c r="E14" s="103"/>
      <c r="F14" s="103"/>
      <c r="G14" s="121"/>
      <c r="H14" s="134"/>
      <c r="I14" s="153"/>
      <c r="J14" s="114"/>
      <c r="K14" s="108">
        <f t="shared" si="1"/>
        <v>0</v>
      </c>
      <c r="L14" s="108">
        <f t="shared" si="2"/>
        <v>0</v>
      </c>
      <c r="M14" s="109">
        <f t="shared" si="3"/>
        <v>0</v>
      </c>
      <c r="N14" s="134"/>
      <c r="O14" s="153"/>
      <c r="P14" s="114"/>
      <c r="Q14" s="108">
        <f t="shared" si="4"/>
        <v>0</v>
      </c>
      <c r="R14" s="108">
        <f t="shared" si="5"/>
        <v>0</v>
      </c>
      <c r="S14" s="109">
        <f t="shared" si="6"/>
        <v>0</v>
      </c>
      <c r="T14" s="134"/>
      <c r="U14" s="445"/>
    </row>
    <row r="15" spans="1:21" ht="15" customHeight="1" x14ac:dyDescent="0.25">
      <c r="A15" s="38">
        <f t="shared" si="0"/>
        <v>0</v>
      </c>
      <c r="B15" s="102"/>
      <c r="C15" s="57"/>
      <c r="D15" s="57"/>
      <c r="E15" s="103"/>
      <c r="F15" s="103"/>
      <c r="G15" s="121"/>
      <c r="H15" s="134"/>
      <c r="I15" s="153"/>
      <c r="J15" s="114"/>
      <c r="K15" s="108">
        <f t="shared" si="1"/>
        <v>0</v>
      </c>
      <c r="L15" s="108">
        <f t="shared" si="2"/>
        <v>0</v>
      </c>
      <c r="M15" s="109">
        <f t="shared" si="3"/>
        <v>0</v>
      </c>
      <c r="N15" s="134"/>
      <c r="O15" s="153"/>
      <c r="P15" s="114"/>
      <c r="Q15" s="108">
        <f t="shared" si="4"/>
        <v>0</v>
      </c>
      <c r="R15" s="108">
        <f t="shared" si="5"/>
        <v>0</v>
      </c>
      <c r="S15" s="109">
        <f t="shared" si="6"/>
        <v>0</v>
      </c>
      <c r="T15" s="134"/>
      <c r="U15" s="445"/>
    </row>
    <row r="16" spans="1:21" ht="15" customHeight="1" x14ac:dyDescent="0.25">
      <c r="A16" s="38">
        <f t="shared" si="0"/>
        <v>0</v>
      </c>
      <c r="B16" s="102"/>
      <c r="C16" s="57"/>
      <c r="D16" s="57"/>
      <c r="E16" s="103"/>
      <c r="F16" s="103"/>
      <c r="G16" s="121"/>
      <c r="H16" s="134"/>
      <c r="I16" s="153"/>
      <c r="J16" s="114"/>
      <c r="K16" s="108">
        <f t="shared" si="1"/>
        <v>0</v>
      </c>
      <c r="L16" s="108">
        <f t="shared" si="2"/>
        <v>0</v>
      </c>
      <c r="M16" s="109">
        <f t="shared" si="3"/>
        <v>0</v>
      </c>
      <c r="N16" s="134"/>
      <c r="O16" s="153"/>
      <c r="P16" s="114"/>
      <c r="Q16" s="108">
        <f t="shared" si="4"/>
        <v>0</v>
      </c>
      <c r="R16" s="108">
        <f t="shared" si="5"/>
        <v>0</v>
      </c>
      <c r="S16" s="109">
        <f t="shared" si="6"/>
        <v>0</v>
      </c>
      <c r="T16" s="134"/>
      <c r="U16" s="445"/>
    </row>
    <row r="17" spans="1:21" ht="15" customHeight="1" x14ac:dyDescent="0.25">
      <c r="A17" s="38">
        <f t="shared" si="0"/>
        <v>0</v>
      </c>
      <c r="B17" s="102"/>
      <c r="C17" s="57"/>
      <c r="D17" s="57"/>
      <c r="E17" s="103"/>
      <c r="F17" s="103"/>
      <c r="G17" s="121"/>
      <c r="H17" s="134"/>
      <c r="I17" s="153"/>
      <c r="J17" s="114"/>
      <c r="K17" s="108">
        <f t="shared" si="1"/>
        <v>0</v>
      </c>
      <c r="L17" s="108">
        <f t="shared" si="2"/>
        <v>0</v>
      </c>
      <c r="M17" s="109">
        <f t="shared" si="3"/>
        <v>0</v>
      </c>
      <c r="N17" s="134"/>
      <c r="O17" s="153"/>
      <c r="P17" s="114"/>
      <c r="Q17" s="108">
        <f t="shared" si="4"/>
        <v>0</v>
      </c>
      <c r="R17" s="108">
        <f t="shared" si="5"/>
        <v>0</v>
      </c>
      <c r="S17" s="109">
        <f t="shared" si="6"/>
        <v>0</v>
      </c>
      <c r="T17" s="134"/>
      <c r="U17" s="445"/>
    </row>
    <row r="18" spans="1:21" ht="15" customHeight="1" x14ac:dyDescent="0.25">
      <c r="A18" s="38"/>
      <c r="B18" s="102"/>
      <c r="C18" s="57"/>
      <c r="D18" s="57"/>
      <c r="E18" s="103"/>
      <c r="F18" s="103"/>
      <c r="G18" s="121"/>
      <c r="H18" s="134"/>
      <c r="I18" s="153"/>
      <c r="J18" s="114"/>
      <c r="K18" s="108">
        <f t="shared" si="1"/>
        <v>0</v>
      </c>
      <c r="L18" s="108">
        <f t="shared" si="2"/>
        <v>0</v>
      </c>
      <c r="M18" s="109">
        <f t="shared" si="3"/>
        <v>0</v>
      </c>
      <c r="N18" s="134"/>
      <c r="O18" s="153"/>
      <c r="P18" s="114"/>
      <c r="Q18" s="108">
        <f t="shared" si="4"/>
        <v>0</v>
      </c>
      <c r="R18" s="108">
        <f t="shared" si="5"/>
        <v>0</v>
      </c>
      <c r="S18" s="109">
        <f t="shared" si="6"/>
        <v>0</v>
      </c>
      <c r="T18" s="134"/>
      <c r="U18" s="445"/>
    </row>
    <row r="19" spans="1:21" ht="15" customHeight="1" x14ac:dyDescent="0.25">
      <c r="A19" s="38"/>
      <c r="B19" s="122"/>
      <c r="C19" s="58"/>
      <c r="D19" s="58"/>
      <c r="E19" s="105"/>
      <c r="F19" s="105"/>
      <c r="G19" s="123"/>
      <c r="H19" s="140"/>
      <c r="I19" s="154"/>
      <c r="J19" s="115"/>
      <c r="K19" s="110">
        <f t="shared" si="1"/>
        <v>0</v>
      </c>
      <c r="L19" s="110">
        <f t="shared" si="2"/>
        <v>0</v>
      </c>
      <c r="M19" s="111">
        <f t="shared" si="3"/>
        <v>0</v>
      </c>
      <c r="N19" s="140"/>
      <c r="O19" s="154"/>
      <c r="P19" s="115"/>
      <c r="Q19" s="110">
        <f t="shared" si="4"/>
        <v>0</v>
      </c>
      <c r="R19" s="110">
        <f t="shared" si="5"/>
        <v>0</v>
      </c>
      <c r="S19" s="111">
        <f t="shared" si="6"/>
        <v>0</v>
      </c>
      <c r="T19" s="140"/>
      <c r="U19" s="446"/>
    </row>
    <row r="20" spans="1:21" ht="21" customHeight="1" x14ac:dyDescent="0.25">
      <c r="A20" s="41" t="s">
        <v>51</v>
      </c>
      <c r="B20" s="520" t="str">
        <f>IF(Instructions!I50=1,"Room volume (cubic feet)","Room volume (cubic meters)")</f>
        <v>Room volume (cubic feet)</v>
      </c>
      <c r="C20" s="521"/>
      <c r="D20" s="521"/>
      <c r="E20" s="521"/>
      <c r="F20" s="521"/>
      <c r="G20" s="522"/>
      <c r="H20" s="141"/>
      <c r="I20" s="542"/>
      <c r="J20" s="543"/>
      <c r="K20" s="543"/>
      <c r="L20" s="544"/>
      <c r="M20" s="149"/>
      <c r="N20" s="141"/>
      <c r="O20" s="542"/>
      <c r="P20" s="543"/>
      <c r="Q20" s="543"/>
      <c r="R20" s="544"/>
      <c r="S20" s="149"/>
      <c r="T20" s="141"/>
      <c r="U20" s="447"/>
    </row>
    <row r="21" spans="1:21" ht="21" customHeight="1" x14ac:dyDescent="0.25">
      <c r="A21" s="30"/>
      <c r="B21" s="520" t="s">
        <v>165</v>
      </c>
      <c r="C21" s="521"/>
      <c r="D21" s="521"/>
      <c r="E21" s="521"/>
      <c r="F21" s="521"/>
      <c r="G21" s="522"/>
      <c r="H21" s="141"/>
      <c r="I21" s="518"/>
      <c r="J21" s="519"/>
      <c r="K21" s="97">
        <f>SUM(K10:K19)</f>
        <v>0</v>
      </c>
      <c r="L21" s="97">
        <f>SUM(L10:L19)</f>
        <v>0</v>
      </c>
      <c r="M21" s="116">
        <f>SUM(M10:M19)</f>
        <v>0</v>
      </c>
      <c r="N21" s="141"/>
      <c r="O21" s="518"/>
      <c r="P21" s="519"/>
      <c r="Q21" s="97">
        <f>SUM(Q10:Q19)</f>
        <v>0</v>
      </c>
      <c r="R21" s="97">
        <f>SUM(R10:R19)</f>
        <v>0</v>
      </c>
      <c r="S21" s="116">
        <f>SUM(S10:S19)</f>
        <v>0</v>
      </c>
      <c r="T21" s="141"/>
      <c r="U21" s="447"/>
    </row>
    <row r="22" spans="1:21" ht="21" customHeight="1" x14ac:dyDescent="0.25">
      <c r="A22" s="31"/>
      <c r="B22" s="520" t="s">
        <v>80</v>
      </c>
      <c r="C22" s="521"/>
      <c r="D22" s="521"/>
      <c r="E22" s="521"/>
      <c r="F22" s="521"/>
      <c r="G22" s="522"/>
      <c r="H22" s="141"/>
      <c r="I22" s="518"/>
      <c r="J22" s="519"/>
      <c r="K22" s="124">
        <f>IFERROR(VLOOKUP(K$8,Assumptions!$C$121:$D$139,2,FALSE),0)</f>
        <v>0</v>
      </c>
      <c r="L22" s="125">
        <f>IFERROR(VLOOKUP(K$8,Assumptions!$C$121:$D$139,2,FALSE),0)</f>
        <v>0</v>
      </c>
      <c r="M22" s="126">
        <f>IFERROR(VLOOKUP(K$8,Assumptions!$C$121:$D$139,2,FALSE),0)</f>
        <v>0</v>
      </c>
      <c r="N22" s="141"/>
      <c r="O22" s="518"/>
      <c r="P22" s="519"/>
      <c r="Q22" s="124">
        <f>IFERROR(VLOOKUP(Q$8,Assumptions!$C$121:$D$139,2,FALSE),0)</f>
        <v>0</v>
      </c>
      <c r="R22" s="125">
        <f>IFERROR(VLOOKUP(Q$8,Assumptions!$C$121:$D$139,2,FALSE),0)</f>
        <v>0</v>
      </c>
      <c r="S22" s="126">
        <f>IFERROR(VLOOKUP(Q$8,Assumptions!$C$121:$D$139,2,FALSE),0)</f>
        <v>0</v>
      </c>
      <c r="T22" s="141"/>
      <c r="U22" s="447"/>
    </row>
    <row r="23" spans="1:21" ht="21" customHeight="1" x14ac:dyDescent="0.25">
      <c r="A23" s="29"/>
      <c r="B23" s="520" t="s">
        <v>79</v>
      </c>
      <c r="C23" s="521"/>
      <c r="D23" s="521"/>
      <c r="E23" s="521"/>
      <c r="F23" s="521"/>
      <c r="G23" s="522"/>
      <c r="H23" s="141"/>
      <c r="I23" s="518"/>
      <c r="J23" s="519"/>
      <c r="K23" s="112">
        <f>IFERROR(IF(Instructions!$I$50=1,0.049*M20/K21,0.161*M20/K21),0)</f>
        <v>0</v>
      </c>
      <c r="L23" s="112">
        <f>IFERROR(IF(Instructions!$I$50=1,0.049*M20/L21,0.161*M20/L21),0)</f>
        <v>0</v>
      </c>
      <c r="M23" s="117">
        <f>IFERROR(IF(Instructions!$I$50=1,0.049*M20/M21,0.161*M20/M21),0)</f>
        <v>0</v>
      </c>
      <c r="N23" s="141"/>
      <c r="O23" s="518"/>
      <c r="P23" s="519"/>
      <c r="Q23" s="112">
        <f>IFERROR(IF(Instructions!$I$50=1,0.049*S20/Q21,0.161*S20/Q21),0)</f>
        <v>0</v>
      </c>
      <c r="R23" s="112">
        <f>IFERROR(IF(Instructions!$I$50=1,0.049*S20/R21,0.161*S20/R21),0)</f>
        <v>0</v>
      </c>
      <c r="S23" s="117">
        <f>IFERROR(IF(Instructions!$I$50=1,0.049*S20/S21,0.161*S20/S21),0)</f>
        <v>0</v>
      </c>
      <c r="T23" s="141"/>
      <c r="U23" s="447"/>
    </row>
    <row r="24" spans="1:21" ht="21" customHeight="1" x14ac:dyDescent="0.25">
      <c r="A24" s="4"/>
      <c r="B24" s="520" t="s">
        <v>183</v>
      </c>
      <c r="C24" s="521"/>
      <c r="D24" s="521"/>
      <c r="E24" s="521"/>
      <c r="F24" s="521"/>
      <c r="G24" s="522"/>
      <c r="H24" s="142"/>
      <c r="I24" s="437">
        <v>0</v>
      </c>
      <c r="J24" s="438"/>
      <c r="K24" s="438"/>
      <c r="L24" s="439"/>
      <c r="M24" s="118" t="str">
        <f>IF(M20&gt;0,IF(AND(K23&lt;=K22,L23&lt;=L22,M23&lt;=M22,K22&lt;&gt;"",L22&lt;&gt;"",M22&lt;&gt;""),"Yes","No"),"N/A")</f>
        <v>N/A</v>
      </c>
      <c r="N24" s="142"/>
      <c r="O24" s="437">
        <v>0</v>
      </c>
      <c r="P24" s="438"/>
      <c r="Q24" s="438"/>
      <c r="R24" s="439"/>
      <c r="S24" s="118" t="str">
        <f>IF(S20&gt;0,IF(AND(Q23&lt;=Q22,R23&lt;=R22,S23&lt;=S22,Q22&lt;&gt;"",R22&lt;&gt;"",S22&lt;&gt;""),"Yes","No"),"N/A")</f>
        <v>N/A</v>
      </c>
      <c r="T24" s="142"/>
      <c r="U24" s="447"/>
    </row>
    <row r="25" spans="1:21" s="67" customFormat="1" ht="15.75" customHeight="1" x14ac:dyDescent="0.3">
      <c r="A25" s="70"/>
      <c r="B25" s="143"/>
      <c r="C25" s="144"/>
      <c r="D25" s="144"/>
      <c r="E25" s="144"/>
      <c r="F25" s="144"/>
      <c r="G25" s="144"/>
      <c r="H25" s="147"/>
      <c r="I25" s="145"/>
      <c r="J25" s="145"/>
      <c r="K25" s="145"/>
      <c r="L25" s="145"/>
      <c r="M25" s="146"/>
      <c r="N25" s="147"/>
      <c r="O25" s="145"/>
      <c r="P25" s="145"/>
      <c r="Q25" s="145"/>
      <c r="R25" s="145"/>
      <c r="S25" s="146"/>
      <c r="T25" s="147"/>
      <c r="U25" s="147"/>
    </row>
    <row r="26" spans="1:21" s="67" customFormat="1" ht="24.75" customHeight="1" x14ac:dyDescent="0.3">
      <c r="A26" s="70"/>
      <c r="B26" s="148"/>
      <c r="C26" s="145"/>
      <c r="D26" s="145"/>
      <c r="E26" s="145"/>
      <c r="F26" s="145"/>
      <c r="G26" s="145"/>
      <c r="H26" s="147"/>
      <c r="I26" s="145"/>
      <c r="J26" s="145"/>
      <c r="K26" s="145"/>
      <c r="L26" s="145"/>
      <c r="M26" s="146"/>
      <c r="N26" s="147"/>
      <c r="O26" s="145"/>
      <c r="P26" s="145"/>
      <c r="Q26" s="145"/>
      <c r="R26" s="145"/>
      <c r="S26" s="146"/>
      <c r="T26" s="147"/>
      <c r="U26" s="147"/>
    </row>
  </sheetData>
  <sheetProtection formatColumns="0" formatRows="0"/>
  <mergeCells count="26">
    <mergeCell ref="O21:P21"/>
    <mergeCell ref="O22:P22"/>
    <mergeCell ref="O23:P23"/>
    <mergeCell ref="Q7:S7"/>
    <mergeCell ref="Q8:S8"/>
    <mergeCell ref="O20:R20"/>
    <mergeCell ref="O7:P7"/>
    <mergeCell ref="O8:P8"/>
    <mergeCell ref="I7:J7"/>
    <mergeCell ref="K7:M7"/>
    <mergeCell ref="I8:J8"/>
    <mergeCell ref="K8:M8"/>
    <mergeCell ref="I20:L20"/>
    <mergeCell ref="B5:G5"/>
    <mergeCell ref="E7:G8"/>
    <mergeCell ref="B7:B9"/>
    <mergeCell ref="C7:C9"/>
    <mergeCell ref="D7:D9"/>
    <mergeCell ref="I21:J21"/>
    <mergeCell ref="I22:J22"/>
    <mergeCell ref="I23:J23"/>
    <mergeCell ref="B24:G24"/>
    <mergeCell ref="B20:G20"/>
    <mergeCell ref="B21:G21"/>
    <mergeCell ref="B22:G22"/>
    <mergeCell ref="B23:G23"/>
  </mergeCells>
  <conditionalFormatting sqref="K22:M22">
    <cfRule type="cellIs" dxfId="1" priority="17" operator="equal">
      <formula>"(specify)"</formula>
    </cfRule>
  </conditionalFormatting>
  <conditionalFormatting sqref="Q22:S22">
    <cfRule type="cellIs" dxfId="0" priority="1" operator="equal">
      <formula>"(specify)"</formula>
    </cfRule>
  </conditionalFormatting>
  <dataValidations count="2">
    <dataValidation type="list" allowBlank="1" showInputMessage="1" showErrorMessage="1" sqref="J10:J19 P10:P19">
      <formula1>"Floor, Ceiling, Wall"</formula1>
    </dataValidation>
    <dataValidation type="list" allowBlank="1" showInputMessage="1" sqref="K8:M8 Q8:S8">
      <formula1>ReverbTime</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locked="0" defaultSize="0" print="0" autoFill="0" autoPict="0" macro="[0]!addA">
                <anchor moveWithCells="1">
                  <from>
                    <xdr:col>1</xdr:col>
                    <xdr:colOff>7620</xdr:colOff>
                    <xdr:row>24</xdr:row>
                    <xdr:rowOff>144780</xdr:rowOff>
                  </from>
                  <to>
                    <xdr:col>2</xdr:col>
                    <xdr:colOff>152400</xdr:colOff>
                    <xdr:row>25</xdr:row>
                    <xdr:rowOff>220980</xdr:rowOff>
                  </to>
                </anchor>
              </controlPr>
            </control>
          </mc:Choice>
        </mc:AlternateContent>
        <mc:AlternateContent xmlns:mc="http://schemas.openxmlformats.org/markup-compatibility/2006">
          <mc:Choice Requires="x14">
            <control shapeId="7170" r:id="rId5" name="Button 2">
              <controlPr locked="0" defaultSize="0" print="0" autoFill="0" autoPict="0" macro="[0]!AddSpaceReverb">
                <anchor moveWithCells="1">
                  <from>
                    <xdr:col>1</xdr:col>
                    <xdr:colOff>30480</xdr:colOff>
                    <xdr:row>5</xdr:row>
                    <xdr:rowOff>106680</xdr:rowOff>
                  </from>
                  <to>
                    <xdr:col>2</xdr:col>
                    <xdr:colOff>152400</xdr:colOff>
                    <xdr:row>5</xdr:row>
                    <xdr:rowOff>373380</xdr:rowOff>
                  </to>
                </anchor>
              </controlPr>
            </control>
          </mc:Choice>
        </mc:AlternateContent>
        <mc:AlternateContent xmlns:mc="http://schemas.openxmlformats.org/markup-compatibility/2006">
          <mc:Choice Requires="x14">
            <control shapeId="7173" r:id="rId6" name="Button 5">
              <controlPr defaultSize="0" print="0" autoFill="0" autoPict="0" macro="[0]!DeleteRow3">
                <anchor moveWithCells="1">
                  <from>
                    <xdr:col>2</xdr:col>
                    <xdr:colOff>228600</xdr:colOff>
                    <xdr:row>24</xdr:row>
                    <xdr:rowOff>144780</xdr:rowOff>
                  </from>
                  <to>
                    <xdr:col>3</xdr:col>
                    <xdr:colOff>350520</xdr:colOff>
                    <xdr:row>25</xdr:row>
                    <xdr:rowOff>220980</xdr:rowOff>
                  </to>
                </anchor>
              </controlPr>
            </control>
          </mc:Choice>
        </mc:AlternateContent>
        <mc:AlternateContent xmlns:mc="http://schemas.openxmlformats.org/markup-compatibility/2006">
          <mc:Choice Requires="x14">
            <control shapeId="7176" r:id="rId7" name="Button 8">
              <controlPr locked="0" defaultSize="0" print="0" autoFill="0" autoPict="0" macro="[0]!DeleteSpaceA">
                <anchor moveWithCells="1">
                  <from>
                    <xdr:col>2</xdr:col>
                    <xdr:colOff>220980</xdr:colOff>
                    <xdr:row>5</xdr:row>
                    <xdr:rowOff>106680</xdr:rowOff>
                  </from>
                  <to>
                    <xdr:col>3</xdr:col>
                    <xdr:colOff>342900</xdr:colOff>
                    <xdr:row>5</xdr:row>
                    <xdr:rowOff>373380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S24"/>
  <sheetViews>
    <sheetView showGridLines="0" zoomScale="90" zoomScaleNormal="90" zoomScalePageLayoutView="70" workbookViewId="0">
      <selection activeCell="J10" sqref="J10"/>
    </sheetView>
  </sheetViews>
  <sheetFormatPr defaultColWidth="9.109375" defaultRowHeight="13.2" x14ac:dyDescent="0.25"/>
  <cols>
    <col min="1" max="1" width="2.6640625" style="4" customWidth="1"/>
    <col min="2" max="2" width="18.6640625" style="4" customWidth="1"/>
    <col min="3" max="4" width="24.6640625" style="4" customWidth="1"/>
    <col min="5" max="5" width="14.6640625" style="4" customWidth="1"/>
    <col min="6" max="6" width="2.6640625" style="4" customWidth="1"/>
    <col min="7" max="8" width="14.6640625" style="4" hidden="1" customWidth="1"/>
    <col min="9" max="9" width="2.6640625" style="4" hidden="1" customWidth="1"/>
    <col min="10" max="11" width="14.6640625" style="4" customWidth="1"/>
    <col min="12" max="12" width="2.6640625" style="4" customWidth="1"/>
    <col min="13" max="14" width="14.6640625" style="4" customWidth="1"/>
    <col min="15" max="15" width="2.6640625" style="4" customWidth="1"/>
    <col min="16" max="16" width="2.6640625" style="2" customWidth="1"/>
    <col min="17" max="16384" width="9.109375" style="4"/>
  </cols>
  <sheetData>
    <row r="1" spans="1:19" x14ac:dyDescent="0.25">
      <c r="A1" s="1"/>
      <c r="B1" s="1"/>
      <c r="C1" s="1"/>
      <c r="D1" s="1"/>
      <c r="E1" s="1"/>
      <c r="F1" s="1"/>
      <c r="G1" s="1"/>
      <c r="H1" s="1"/>
      <c r="I1" s="1"/>
      <c r="J1" s="1"/>
      <c r="K1" s="1"/>
      <c r="L1" s="1"/>
      <c r="M1" s="1"/>
      <c r="N1" s="1"/>
      <c r="O1" s="1"/>
    </row>
    <row r="2" spans="1:19" ht="25.2" x14ac:dyDescent="0.6">
      <c r="A2" s="1"/>
      <c r="B2" s="5" t="s">
        <v>239</v>
      </c>
      <c r="C2" s="6"/>
      <c r="D2" s="6"/>
      <c r="E2" s="6"/>
      <c r="F2" s="6"/>
      <c r="G2" s="6"/>
      <c r="H2" s="6"/>
      <c r="I2" s="6"/>
      <c r="J2" s="6"/>
      <c r="K2" s="6"/>
      <c r="L2" s="6"/>
      <c r="M2" s="6"/>
      <c r="N2" s="6"/>
      <c r="O2" s="6"/>
      <c r="P2" s="448"/>
    </row>
    <row r="3" spans="1:19" ht="15" customHeight="1" x14ac:dyDescent="0.25">
      <c r="A3" s="1"/>
      <c r="B3" s="165" t="s">
        <v>195</v>
      </c>
      <c r="C3" s="6"/>
      <c r="D3" s="6"/>
      <c r="E3" s="6"/>
      <c r="F3" s="6"/>
      <c r="G3" s="6"/>
      <c r="H3" s="6"/>
      <c r="I3" s="6"/>
      <c r="J3" s="6"/>
      <c r="K3" s="6"/>
      <c r="L3" s="6"/>
      <c r="M3" s="6"/>
      <c r="N3" s="6"/>
      <c r="O3" s="6"/>
      <c r="P3" s="448"/>
      <c r="Q3" s="8"/>
      <c r="R3" s="37"/>
      <c r="S3" s="9"/>
    </row>
    <row r="4" spans="1:19" x14ac:dyDescent="0.25">
      <c r="A4" s="1"/>
      <c r="B4" s="1"/>
      <c r="C4" s="1"/>
      <c r="D4" s="1"/>
      <c r="E4" s="1"/>
      <c r="F4" s="1"/>
      <c r="G4" s="1"/>
      <c r="H4" s="1"/>
      <c r="I4" s="1"/>
      <c r="J4" s="1"/>
      <c r="K4" s="1"/>
      <c r="L4" s="1"/>
      <c r="M4" s="1"/>
      <c r="N4" s="1"/>
      <c r="O4" s="1"/>
    </row>
    <row r="5" spans="1:19" s="2" customFormat="1" ht="20.25" customHeight="1" x14ac:dyDescent="0.25"/>
    <row r="6" spans="1:19" ht="49.5" customHeight="1" x14ac:dyDescent="0.25">
      <c r="B6" s="549" t="s">
        <v>222</v>
      </c>
      <c r="C6" s="550"/>
      <c r="D6" s="550"/>
      <c r="E6" s="550"/>
      <c r="F6" s="16"/>
      <c r="I6" s="16"/>
      <c r="L6" s="16"/>
      <c r="O6" s="16"/>
    </row>
    <row r="7" spans="1:19" ht="32.25" customHeight="1" x14ac:dyDescent="0.25">
      <c r="B7" s="150"/>
      <c r="C7" s="61"/>
      <c r="D7" s="61"/>
      <c r="E7" s="61"/>
      <c r="F7" s="16"/>
      <c r="G7" s="441">
        <v>0</v>
      </c>
      <c r="I7" s="16"/>
      <c r="J7" s="441">
        <v>0</v>
      </c>
      <c r="L7" s="16"/>
      <c r="M7" s="441">
        <v>0</v>
      </c>
      <c r="O7" s="16"/>
    </row>
    <row r="8" spans="1:19" ht="21" customHeight="1" x14ac:dyDescent="0.25">
      <c r="B8" s="551" t="s">
        <v>19</v>
      </c>
      <c r="C8" s="553" t="s">
        <v>5</v>
      </c>
      <c r="D8" s="553" t="s">
        <v>20</v>
      </c>
      <c r="E8" s="555" t="s">
        <v>185</v>
      </c>
      <c r="F8" s="59"/>
      <c r="G8" s="151" t="s">
        <v>3</v>
      </c>
      <c r="H8" s="173"/>
      <c r="I8" s="443"/>
      <c r="J8" s="151" t="s">
        <v>3</v>
      </c>
      <c r="K8" s="173"/>
      <c r="L8" s="444"/>
      <c r="M8" s="151" t="s">
        <v>3</v>
      </c>
      <c r="N8" s="173"/>
      <c r="O8" s="444"/>
      <c r="P8" s="449"/>
    </row>
    <row r="9" spans="1:19" ht="49.5" customHeight="1" x14ac:dyDescent="0.25">
      <c r="B9" s="552"/>
      <c r="C9" s="554"/>
      <c r="D9" s="554"/>
      <c r="E9" s="556"/>
      <c r="F9" s="18"/>
      <c r="G9" s="60" t="str">
        <f>IF(Instructions!$I$50=1,"Area of 
Material 
(sq ft)","Area of 
Material 
(sq m)")</f>
        <v>Area of 
Material 
(sq ft)</v>
      </c>
      <c r="H9" s="49" t="s">
        <v>186</v>
      </c>
      <c r="I9" s="18"/>
      <c r="J9" s="60" t="str">
        <f>IF(Instructions!$I$50=1,"Area of 
Material 
(sq ft)","Area of 
Material 
(sq m)")</f>
        <v>Area of 
Material 
(sq ft)</v>
      </c>
      <c r="K9" s="49" t="s">
        <v>186</v>
      </c>
      <c r="L9" s="18"/>
      <c r="M9" s="60" t="str">
        <f>IF(Instructions!$I$50=1,"Area of 
Material 
(sq ft)","Area of 
Material 
(sq m)")</f>
        <v>Area of 
Material 
(sq ft)</v>
      </c>
      <c r="N9" s="49" t="s">
        <v>186</v>
      </c>
      <c r="O9" s="18"/>
      <c r="P9" s="450"/>
    </row>
    <row r="10" spans="1:19" ht="15" customHeight="1" x14ac:dyDescent="0.25">
      <c r="A10" s="38">
        <f t="shared" ref="A10:A17" si="0">IF(B10&gt;=0,0,1)</f>
        <v>0</v>
      </c>
      <c r="B10" s="99"/>
      <c r="C10" s="100"/>
      <c r="D10" s="100"/>
      <c r="E10" s="101"/>
      <c r="F10" s="18"/>
      <c r="G10" s="152"/>
      <c r="H10" s="210" t="str">
        <f>IF(G10&lt;&gt;"",IF($E10&gt;=0.7,"Yes","No"),"N/A")</f>
        <v>N/A</v>
      </c>
      <c r="I10" s="18"/>
      <c r="J10" s="152"/>
      <c r="K10" s="210" t="str">
        <f>IF(J10&lt;&gt;"",IF($E10&gt;=0.7,"Yes","No"),"N/A")</f>
        <v>N/A</v>
      </c>
      <c r="L10" s="18"/>
      <c r="M10" s="152"/>
      <c r="N10" s="210" t="str">
        <f>IF(M10&lt;&gt;"",IF($E10&gt;=0.7,"Yes","No"),"N/A")</f>
        <v>N/A</v>
      </c>
      <c r="O10" s="18"/>
      <c r="P10" s="450"/>
    </row>
    <row r="11" spans="1:19" ht="15" customHeight="1" x14ac:dyDescent="0.25">
      <c r="A11" s="38">
        <f t="shared" si="0"/>
        <v>0</v>
      </c>
      <c r="B11" s="102"/>
      <c r="C11" s="57"/>
      <c r="D11" s="57"/>
      <c r="E11" s="104"/>
      <c r="F11" s="18"/>
      <c r="G11" s="153"/>
      <c r="H11" s="211" t="str">
        <f t="shared" ref="H11:H19" si="1">IF(G11&lt;&gt;"",IF($E11&gt;=0.7,"Yes","No"),"N/A")</f>
        <v>N/A</v>
      </c>
      <c r="I11" s="18"/>
      <c r="J11" s="153"/>
      <c r="K11" s="211" t="str">
        <f t="shared" ref="K11:K19" si="2">IF(J11&lt;&gt;"",IF($E11&gt;=0.7,"Yes","No"),"N/A")</f>
        <v>N/A</v>
      </c>
      <c r="L11" s="18"/>
      <c r="M11" s="153"/>
      <c r="N11" s="211" t="str">
        <f t="shared" ref="N11:N19" si="3">IF(M11&lt;&gt;"",IF($E11&gt;=0.7,"Yes","No"),"N/A")</f>
        <v>N/A</v>
      </c>
      <c r="O11" s="18"/>
      <c r="P11" s="450"/>
    </row>
    <row r="12" spans="1:19" ht="15" customHeight="1" x14ac:dyDescent="0.25">
      <c r="A12" s="38">
        <f t="shared" si="0"/>
        <v>0</v>
      </c>
      <c r="B12" s="102"/>
      <c r="C12" s="57"/>
      <c r="D12" s="57"/>
      <c r="E12" s="104"/>
      <c r="F12" s="18"/>
      <c r="G12" s="153"/>
      <c r="H12" s="211" t="str">
        <f t="shared" si="1"/>
        <v>N/A</v>
      </c>
      <c r="I12" s="18"/>
      <c r="J12" s="153"/>
      <c r="K12" s="211" t="str">
        <f t="shared" si="2"/>
        <v>N/A</v>
      </c>
      <c r="L12" s="18"/>
      <c r="M12" s="153"/>
      <c r="N12" s="211" t="str">
        <f t="shared" si="3"/>
        <v>N/A</v>
      </c>
      <c r="O12" s="18"/>
      <c r="P12" s="450"/>
    </row>
    <row r="13" spans="1:19" ht="15" customHeight="1" x14ac:dyDescent="0.25">
      <c r="A13" s="38">
        <f t="shared" si="0"/>
        <v>0</v>
      </c>
      <c r="B13" s="102"/>
      <c r="C13" s="57"/>
      <c r="D13" s="57"/>
      <c r="E13" s="104"/>
      <c r="F13" s="18"/>
      <c r="G13" s="153"/>
      <c r="H13" s="211" t="str">
        <f t="shared" si="1"/>
        <v>N/A</v>
      </c>
      <c r="I13" s="18"/>
      <c r="J13" s="153"/>
      <c r="K13" s="211" t="str">
        <f t="shared" si="2"/>
        <v>N/A</v>
      </c>
      <c r="L13" s="18"/>
      <c r="M13" s="153"/>
      <c r="N13" s="211" t="str">
        <f t="shared" si="3"/>
        <v>N/A</v>
      </c>
      <c r="O13" s="18"/>
      <c r="P13" s="450"/>
    </row>
    <row r="14" spans="1:19" ht="15" customHeight="1" x14ac:dyDescent="0.25">
      <c r="A14" s="38">
        <f t="shared" si="0"/>
        <v>0</v>
      </c>
      <c r="B14" s="102"/>
      <c r="C14" s="57"/>
      <c r="D14" s="57"/>
      <c r="E14" s="104"/>
      <c r="F14" s="18"/>
      <c r="G14" s="153"/>
      <c r="H14" s="211" t="str">
        <f t="shared" si="1"/>
        <v>N/A</v>
      </c>
      <c r="I14" s="18"/>
      <c r="J14" s="153"/>
      <c r="K14" s="211" t="str">
        <f t="shared" si="2"/>
        <v>N/A</v>
      </c>
      <c r="L14" s="18"/>
      <c r="M14" s="153"/>
      <c r="N14" s="211" t="str">
        <f t="shared" si="3"/>
        <v>N/A</v>
      </c>
      <c r="O14" s="18"/>
      <c r="P14" s="450"/>
    </row>
    <row r="15" spans="1:19" ht="15" customHeight="1" x14ac:dyDescent="0.25">
      <c r="A15" s="38">
        <f t="shared" si="0"/>
        <v>0</v>
      </c>
      <c r="B15" s="102"/>
      <c r="C15" s="57"/>
      <c r="D15" s="57"/>
      <c r="E15" s="104"/>
      <c r="F15" s="18"/>
      <c r="G15" s="153"/>
      <c r="H15" s="211" t="str">
        <f t="shared" si="1"/>
        <v>N/A</v>
      </c>
      <c r="I15" s="18"/>
      <c r="J15" s="153"/>
      <c r="K15" s="211" t="str">
        <f t="shared" si="2"/>
        <v>N/A</v>
      </c>
      <c r="L15" s="18"/>
      <c r="M15" s="153"/>
      <c r="N15" s="211" t="str">
        <f t="shared" si="3"/>
        <v>N/A</v>
      </c>
      <c r="O15" s="18"/>
      <c r="P15" s="450"/>
    </row>
    <row r="16" spans="1:19" ht="15" customHeight="1" x14ac:dyDescent="0.25">
      <c r="A16" s="38">
        <f t="shared" si="0"/>
        <v>0</v>
      </c>
      <c r="B16" s="102"/>
      <c r="C16" s="57"/>
      <c r="D16" s="57"/>
      <c r="E16" s="104"/>
      <c r="F16" s="18"/>
      <c r="G16" s="153"/>
      <c r="H16" s="211" t="str">
        <f t="shared" si="1"/>
        <v>N/A</v>
      </c>
      <c r="I16" s="18"/>
      <c r="J16" s="153"/>
      <c r="K16" s="211" t="str">
        <f t="shared" si="2"/>
        <v>N/A</v>
      </c>
      <c r="L16" s="18"/>
      <c r="M16" s="153"/>
      <c r="N16" s="211" t="str">
        <f t="shared" si="3"/>
        <v>N/A</v>
      </c>
      <c r="O16" s="18"/>
      <c r="P16" s="450"/>
    </row>
    <row r="17" spans="1:16" ht="15" customHeight="1" x14ac:dyDescent="0.25">
      <c r="A17" s="38">
        <f t="shared" si="0"/>
        <v>0</v>
      </c>
      <c r="B17" s="102"/>
      <c r="C17" s="57"/>
      <c r="D17" s="57"/>
      <c r="E17" s="104"/>
      <c r="F17" s="18"/>
      <c r="G17" s="153"/>
      <c r="H17" s="211" t="str">
        <f t="shared" si="1"/>
        <v>N/A</v>
      </c>
      <c r="I17" s="18"/>
      <c r="J17" s="153"/>
      <c r="K17" s="211" t="str">
        <f t="shared" si="2"/>
        <v>N/A</v>
      </c>
      <c r="L17" s="18"/>
      <c r="M17" s="153"/>
      <c r="N17" s="211" t="str">
        <f t="shared" si="3"/>
        <v>N/A</v>
      </c>
      <c r="O17" s="18"/>
      <c r="P17" s="450"/>
    </row>
    <row r="18" spans="1:16" ht="15" customHeight="1" x14ac:dyDescent="0.25">
      <c r="A18" s="38"/>
      <c r="B18" s="102"/>
      <c r="C18" s="57"/>
      <c r="D18" s="57"/>
      <c r="E18" s="104"/>
      <c r="F18" s="18"/>
      <c r="G18" s="153"/>
      <c r="H18" s="211" t="str">
        <f t="shared" si="1"/>
        <v>N/A</v>
      </c>
      <c r="I18" s="18"/>
      <c r="J18" s="153"/>
      <c r="K18" s="211" t="str">
        <f t="shared" si="2"/>
        <v>N/A</v>
      </c>
      <c r="L18" s="18"/>
      <c r="M18" s="153"/>
      <c r="N18" s="211" t="str">
        <f t="shared" si="3"/>
        <v>N/A</v>
      </c>
      <c r="O18" s="18"/>
      <c r="P18" s="450"/>
    </row>
    <row r="19" spans="1:16" ht="15" customHeight="1" x14ac:dyDescent="0.25">
      <c r="A19" s="38"/>
      <c r="B19" s="102"/>
      <c r="C19" s="57"/>
      <c r="D19" s="57"/>
      <c r="E19" s="104"/>
      <c r="F19" s="18"/>
      <c r="G19" s="154"/>
      <c r="H19" s="212" t="str">
        <f t="shared" si="1"/>
        <v>N/A</v>
      </c>
      <c r="I19" s="18"/>
      <c r="J19" s="154"/>
      <c r="K19" s="212" t="str">
        <f t="shared" si="2"/>
        <v>N/A</v>
      </c>
      <c r="L19" s="18"/>
      <c r="M19" s="154"/>
      <c r="N19" s="212" t="str">
        <f t="shared" si="3"/>
        <v>N/A</v>
      </c>
      <c r="O19" s="18"/>
      <c r="P19" s="450"/>
    </row>
    <row r="20" spans="1:16" ht="21" customHeight="1" x14ac:dyDescent="0.25">
      <c r="A20" s="40" t="s">
        <v>51</v>
      </c>
      <c r="B20" s="545" t="str">
        <f>IF(Instructions!$I$50=1,"Total ceiling area, excluding lights, diffusers, and grilles (sq ft)","Total ceiling area, excluding lights, diffusers, and grilles (sq m)")</f>
        <v>Total ceiling area, excluding lights, diffusers, and grilles (sq ft)</v>
      </c>
      <c r="C20" s="546"/>
      <c r="D20" s="546"/>
      <c r="E20" s="546"/>
      <c r="F20" s="21"/>
      <c r="G20" s="155"/>
      <c r="H20" s="156"/>
      <c r="I20" s="21"/>
      <c r="J20" s="155"/>
      <c r="K20" s="156"/>
      <c r="L20" s="21"/>
      <c r="M20" s="155"/>
      <c r="N20" s="156"/>
      <c r="O20" s="21"/>
      <c r="P20" s="451"/>
    </row>
    <row r="21" spans="1:16" ht="21" customHeight="1" x14ac:dyDescent="0.25">
      <c r="A21" s="22"/>
      <c r="B21" s="545" t="str">
        <f>IF(Instructions!$I$50=1,"Area of qualifying material with NRC of 0.70 or higher (sq ft)","Area of qualifying material with NRC of 0.70 or higher (sq m)")</f>
        <v>Area of qualifying material with NRC of 0.70 or higher (sq ft)</v>
      </c>
      <c r="C21" s="546"/>
      <c r="D21" s="546"/>
      <c r="E21" s="546"/>
      <c r="F21" s="23"/>
      <c r="G21" s="155"/>
      <c r="H21" s="98">
        <f>SUMIF(H10:H19,"Yes",G10:G19)</f>
        <v>0</v>
      </c>
      <c r="I21" s="23"/>
      <c r="J21" s="155"/>
      <c r="K21" s="98">
        <f>SUMIF(K10:K19,"Yes",J10:J19)</f>
        <v>0</v>
      </c>
      <c r="L21" s="23"/>
      <c r="M21" s="155"/>
      <c r="N21" s="98">
        <f>SUMIF(N10:N19,"Yes",M10:M19)</f>
        <v>0</v>
      </c>
      <c r="O21" s="23"/>
      <c r="P21" s="452"/>
    </row>
    <row r="22" spans="1:16" s="19" customFormat="1" ht="21" customHeight="1" x14ac:dyDescent="0.25">
      <c r="B22" s="547" t="s">
        <v>227</v>
      </c>
      <c r="C22" s="548"/>
      <c r="D22" s="548"/>
      <c r="E22" s="548"/>
      <c r="F22" s="24"/>
      <c r="G22" s="155"/>
      <c r="H22" s="157" t="str">
        <f>IF(H21&gt;0,IF(AND(H21&gt;=H20,H20&lt;&gt;""),"Yes","No"),"N/A")</f>
        <v>N/A</v>
      </c>
      <c r="I22" s="24"/>
      <c r="J22" s="155"/>
      <c r="K22" s="157" t="str">
        <f>IF(K21&gt;0,IF(AND(K21&gt;=K20,K20&lt;&gt;""),"Yes","No"),"N/A")</f>
        <v>N/A</v>
      </c>
      <c r="L22" s="24"/>
      <c r="M22" s="155"/>
      <c r="N22" s="157" t="str">
        <f>IF(N21&gt;0,IF(AND(N21&gt;=N20,N20&lt;&gt;""),"Yes","No"),"N/A")</f>
        <v>N/A</v>
      </c>
      <c r="O22" s="24"/>
      <c r="P22" s="452"/>
    </row>
    <row r="23" spans="1:16" s="19" customFormat="1" ht="15.75" customHeight="1" x14ac:dyDescent="0.25">
      <c r="A23" s="20"/>
      <c r="B23" s="20"/>
      <c r="C23" s="20"/>
      <c r="D23" s="20"/>
      <c r="E23" s="25"/>
      <c r="F23" s="46"/>
      <c r="G23" s="25"/>
      <c r="H23" s="25"/>
      <c r="I23" s="46"/>
      <c r="J23" s="25"/>
      <c r="K23" s="25"/>
      <c r="L23" s="46"/>
      <c r="M23" s="25"/>
      <c r="N23" s="25"/>
      <c r="O23" s="46"/>
      <c r="P23" s="46"/>
    </row>
    <row r="24" spans="1:16" ht="24.75" customHeight="1" x14ac:dyDescent="0.25"/>
  </sheetData>
  <sheetProtection algorithmName="SHA-512" hashValue="xZhmsT1zclq+zRLV9xZfu+niMh4WYnJRQA93miC6EZ4HqUVB6H+JmmsC3g5tNqQAoAzyEAeRuZEclijG4/j7wQ==" saltValue="HYj99MHo4OW0/sRu3Q/XvA==" spinCount="100000" sheet="1" objects="1" scenarios="1" formatColumns="0" formatRows="0"/>
  <mergeCells count="8">
    <mergeCell ref="B20:E20"/>
    <mergeCell ref="B21:E21"/>
    <mergeCell ref="B22:E22"/>
    <mergeCell ref="B6:E6"/>
    <mergeCell ref="B8:B9"/>
    <mergeCell ref="C8:C9"/>
    <mergeCell ref="D8:D9"/>
    <mergeCell ref="E8:E9"/>
  </mergeCells>
  <pageMargins left="0.7" right="0.7" top="0.75" bottom="0.75" header="0.3" footer="0.3"/>
  <pageSetup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6145" r:id="rId3" name="Button 1">
              <controlPr defaultSize="0" print="0" autoFill="0" autoPict="0" macro="[0]!addA">
                <anchor moveWithCells="1">
                  <from>
                    <xdr:col>1</xdr:col>
                    <xdr:colOff>45720</xdr:colOff>
                    <xdr:row>23</xdr:row>
                    <xdr:rowOff>38100</xdr:rowOff>
                  </from>
                  <to>
                    <xdr:col>2</xdr:col>
                    <xdr:colOff>182880</xdr:colOff>
                    <xdr:row>23</xdr:row>
                    <xdr:rowOff>304800</xdr:rowOff>
                  </to>
                </anchor>
              </controlPr>
            </control>
          </mc:Choice>
        </mc:AlternateContent>
        <mc:AlternateContent xmlns:mc="http://schemas.openxmlformats.org/markup-compatibility/2006">
          <mc:Choice Requires="x14">
            <control shapeId="6146" r:id="rId4" name="Button 2">
              <controlPr locked="0" defaultSize="0" print="0" autoFill="0" autoPict="0" macro="[0]!AddSpaceNRC">
                <anchor>
                  <from>
                    <xdr:col>0</xdr:col>
                    <xdr:colOff>182880</xdr:colOff>
                    <xdr:row>6</xdr:row>
                    <xdr:rowOff>7620</xdr:rowOff>
                  </from>
                  <to>
                    <xdr:col>2</xdr:col>
                    <xdr:colOff>106680</xdr:colOff>
                    <xdr:row>6</xdr:row>
                    <xdr:rowOff>297180</xdr:rowOff>
                  </to>
                </anchor>
              </controlPr>
            </control>
          </mc:Choice>
        </mc:AlternateContent>
        <mc:AlternateContent xmlns:mc="http://schemas.openxmlformats.org/markup-compatibility/2006">
          <mc:Choice Requires="x14">
            <control shapeId="6148" r:id="rId5" name="Button 4">
              <controlPr defaultSize="0" print="0" autoFill="0" autoPict="0" macro="[0]!DeleteRow3">
                <anchor moveWithCells="1">
                  <from>
                    <xdr:col>2</xdr:col>
                    <xdr:colOff>266700</xdr:colOff>
                    <xdr:row>23</xdr:row>
                    <xdr:rowOff>30480</xdr:rowOff>
                  </from>
                  <to>
                    <xdr:col>2</xdr:col>
                    <xdr:colOff>1638300</xdr:colOff>
                    <xdr:row>23</xdr:row>
                    <xdr:rowOff>297180</xdr:rowOff>
                  </to>
                </anchor>
              </controlPr>
            </control>
          </mc:Choice>
        </mc:AlternateContent>
        <mc:AlternateContent xmlns:mc="http://schemas.openxmlformats.org/markup-compatibility/2006">
          <mc:Choice Requires="x14">
            <control shapeId="6149" r:id="rId6" name="Button 5">
              <controlPr locked="0" defaultSize="0" print="0" autoFill="0" autoPict="0" macro="[0]!Module4.DeleteSpaceB">
                <anchor>
                  <from>
                    <xdr:col>2</xdr:col>
                    <xdr:colOff>182880</xdr:colOff>
                    <xdr:row>6</xdr:row>
                    <xdr:rowOff>7620</xdr:rowOff>
                  </from>
                  <to>
                    <xdr:col>2</xdr:col>
                    <xdr:colOff>1562100</xdr:colOff>
                    <xdr:row>6</xdr:row>
                    <xdr:rowOff>297180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U22"/>
  <sheetViews>
    <sheetView showGridLines="0" zoomScale="90" zoomScaleNormal="90" zoomScalePageLayoutView="90" workbookViewId="0">
      <selection activeCell="B9" sqref="B9"/>
    </sheetView>
  </sheetViews>
  <sheetFormatPr defaultColWidth="9.109375" defaultRowHeight="13.8" x14ac:dyDescent="0.25"/>
  <cols>
    <col min="1" max="1" width="2.6640625" style="220" customWidth="1"/>
    <col min="2" max="2" width="18.6640625" style="220" customWidth="1"/>
    <col min="3" max="3" width="52.6640625" style="220" customWidth="1"/>
    <col min="4" max="4" width="14.6640625" style="220" customWidth="1"/>
    <col min="5" max="5" width="24.6640625" style="220" customWidth="1"/>
    <col min="6" max="6" width="14.6640625" style="220" customWidth="1"/>
    <col min="7" max="7" width="6.6640625" style="220" customWidth="1"/>
    <col min="8" max="8" width="8.6640625" style="220" customWidth="1"/>
    <col min="9" max="10" width="14.6640625" style="220" customWidth="1"/>
    <col min="11" max="16384" width="9.109375" style="220"/>
  </cols>
  <sheetData>
    <row r="1" spans="1:21" s="63" customFormat="1" ht="13.2" x14ac:dyDescent="0.25">
      <c r="A1" s="62"/>
      <c r="B1" s="62"/>
      <c r="C1" s="62"/>
      <c r="D1" s="62"/>
      <c r="E1" s="62"/>
      <c r="F1" s="62"/>
      <c r="G1" s="62"/>
      <c r="H1" s="62"/>
      <c r="I1" s="62"/>
      <c r="J1" s="62"/>
      <c r="K1" s="67"/>
      <c r="L1" s="213"/>
      <c r="M1" s="67"/>
      <c r="N1" s="67"/>
      <c r="O1" s="214"/>
      <c r="P1" s="67"/>
      <c r="Q1" s="67"/>
      <c r="R1" s="67"/>
      <c r="S1" s="67"/>
      <c r="T1" s="67"/>
      <c r="U1" s="67"/>
    </row>
    <row r="2" spans="1:21" s="63" customFormat="1" ht="25.2" x14ac:dyDescent="0.6">
      <c r="A2" s="62"/>
      <c r="B2" s="64" t="s">
        <v>251</v>
      </c>
      <c r="C2" s="65"/>
      <c r="D2" s="65"/>
      <c r="E2" s="65"/>
      <c r="F2" s="65"/>
      <c r="G2" s="65"/>
      <c r="H2" s="65"/>
      <c r="I2" s="65"/>
      <c r="J2" s="65"/>
      <c r="K2" s="215"/>
      <c r="L2" s="216"/>
      <c r="M2" s="215"/>
      <c r="N2" s="217"/>
      <c r="O2" s="218"/>
    </row>
    <row r="3" spans="1:21" s="63" customFormat="1" ht="15" customHeight="1" x14ac:dyDescent="0.25">
      <c r="A3" s="62"/>
      <c r="B3" s="219" t="s">
        <v>220</v>
      </c>
      <c r="C3" s="65"/>
      <c r="D3" s="65"/>
      <c r="E3" s="65"/>
      <c r="F3" s="65"/>
      <c r="G3" s="65"/>
      <c r="H3" s="65"/>
      <c r="I3" s="65"/>
      <c r="J3" s="65"/>
      <c r="K3" s="215"/>
      <c r="L3" s="216"/>
      <c r="M3" s="215"/>
      <c r="N3" s="217"/>
      <c r="O3" s="218"/>
    </row>
    <row r="4" spans="1:21" s="63" customFormat="1" ht="13.2" x14ac:dyDescent="0.25">
      <c r="A4" s="62"/>
      <c r="B4" s="62"/>
      <c r="C4" s="62"/>
      <c r="D4" s="62"/>
      <c r="E4" s="62"/>
      <c r="F4" s="62"/>
      <c r="G4" s="62"/>
      <c r="H4" s="62"/>
      <c r="I4" s="62"/>
      <c r="J4" s="62"/>
      <c r="K4" s="67"/>
      <c r="L4" s="213"/>
      <c r="M4" s="67"/>
      <c r="N4" s="67"/>
      <c r="O4" s="67"/>
    </row>
    <row r="5" spans="1:21" s="67" customFormat="1" ht="20.25" customHeight="1" x14ac:dyDescent="0.25">
      <c r="L5" s="213"/>
    </row>
    <row r="6" spans="1:21" ht="26.25" customHeight="1" x14ac:dyDescent="0.25">
      <c r="B6" s="559" t="s">
        <v>223</v>
      </c>
      <c r="C6" s="560"/>
      <c r="D6" s="560"/>
      <c r="E6" s="560"/>
      <c r="F6" s="560"/>
      <c r="G6" s="560"/>
      <c r="H6" s="560"/>
      <c r="I6" s="560"/>
      <c r="J6" s="560"/>
    </row>
    <row r="7" spans="1:21" s="63" customFormat="1" ht="53.25" customHeight="1" x14ac:dyDescent="0.25">
      <c r="A7" s="11"/>
      <c r="B7" s="568" t="s">
        <v>2</v>
      </c>
      <c r="C7" s="567" t="s">
        <v>4</v>
      </c>
      <c r="D7" s="565" t="s">
        <v>260</v>
      </c>
      <c r="E7" s="567" t="s">
        <v>261</v>
      </c>
      <c r="F7" s="567" t="s">
        <v>31</v>
      </c>
      <c r="G7" s="569" t="s">
        <v>193</v>
      </c>
      <c r="H7" s="570"/>
      <c r="I7" s="565" t="s">
        <v>187</v>
      </c>
      <c r="J7" s="561" t="s">
        <v>194</v>
      </c>
    </row>
    <row r="8" spans="1:21" s="63" customFormat="1" ht="47.25" customHeight="1" x14ac:dyDescent="0.25">
      <c r="A8" s="12"/>
      <c r="B8" s="568"/>
      <c r="C8" s="567"/>
      <c r="D8" s="566"/>
      <c r="E8" s="567"/>
      <c r="F8" s="567"/>
      <c r="G8" s="571"/>
      <c r="H8" s="572"/>
      <c r="I8" s="566"/>
      <c r="J8" s="562"/>
    </row>
    <row r="9" spans="1:21" s="63" customFormat="1" ht="15" customHeight="1" x14ac:dyDescent="0.25">
      <c r="A9" s="38">
        <f t="shared" ref="A9:A16" si="0">IF(B9&gt;=0,0,1)</f>
        <v>0</v>
      </c>
      <c r="B9" s="75"/>
      <c r="C9" s="158"/>
      <c r="D9" s="158"/>
      <c r="E9" s="158"/>
      <c r="F9" s="158"/>
      <c r="G9" s="222" t="str">
        <f t="shared" ref="G9:G18" si="1">IF(F9&lt;&gt;"",IF(H9=0,"",IF(F9="PI","&gt;","&lt;")),"")</f>
        <v/>
      </c>
      <c r="H9" s="223" t="str">
        <f>IF(OR(ISBLANK(F9),ISBLANK(E9)),"",SUMIFS(Assumptions!$H$143:$H$156,Assumptions!$C$143:$C$156,D9,Assumptions!$D$143:$D$156,E9,Assumptions!$F$143:$F$156,F9))</f>
        <v/>
      </c>
      <c r="I9" s="159"/>
      <c r="J9" s="82" t="str">
        <f t="shared" ref="J9:J18" si="2">IF(I9&lt;&gt;"",IF(F9="PI",IF(I9&gt;=H9,"Yes","No"),IF(I9&lt;=H9,"Yes","No")),"N/A")</f>
        <v>N/A</v>
      </c>
    </row>
    <row r="10" spans="1:21" ht="15" customHeight="1" x14ac:dyDescent="0.25">
      <c r="A10" s="38">
        <f t="shared" si="0"/>
        <v>0</v>
      </c>
      <c r="B10" s="77"/>
      <c r="C10" s="160"/>
      <c r="D10" s="160"/>
      <c r="E10" s="161"/>
      <c r="F10" s="160"/>
      <c r="G10" s="222" t="str">
        <f t="shared" si="1"/>
        <v/>
      </c>
      <c r="H10" s="224" t="str">
        <f>IF(OR(ISBLANK(F10),ISBLANK(E10)),"",SUMIFS(Assumptions!$H$143:$H$156,Assumptions!$C$143:$C$156,D10,Assumptions!$D$143:$D$156,E10,Assumptions!$F$143:$F$156,F10))</f>
        <v/>
      </c>
      <c r="I10" s="162"/>
      <c r="J10" s="84" t="str">
        <f t="shared" si="2"/>
        <v>N/A</v>
      </c>
    </row>
    <row r="11" spans="1:21" ht="15" customHeight="1" x14ac:dyDescent="0.25">
      <c r="A11" s="38">
        <f t="shared" si="0"/>
        <v>0</v>
      </c>
      <c r="B11" s="77"/>
      <c r="C11" s="160"/>
      <c r="D11" s="160"/>
      <c r="E11" s="161"/>
      <c r="F11" s="160"/>
      <c r="G11" s="222" t="str">
        <f t="shared" si="1"/>
        <v/>
      </c>
      <c r="H11" s="224" t="str">
        <f>IF(OR(ISBLANK(F11),ISBLANK(E11)),"",SUMIFS(Assumptions!$H$143:$H$156,Assumptions!$C$143:$C$156,D11,Assumptions!$D$143:$D$156,E11,Assumptions!$F$143:$F$156,F11))</f>
        <v/>
      </c>
      <c r="I11" s="162"/>
      <c r="J11" s="84" t="str">
        <f t="shared" si="2"/>
        <v>N/A</v>
      </c>
    </row>
    <row r="12" spans="1:21" ht="15" customHeight="1" x14ac:dyDescent="0.25">
      <c r="A12" s="38">
        <f t="shared" si="0"/>
        <v>0</v>
      </c>
      <c r="B12" s="77"/>
      <c r="C12" s="160"/>
      <c r="D12" s="160"/>
      <c r="E12" s="161"/>
      <c r="F12" s="160"/>
      <c r="G12" s="222" t="str">
        <f t="shared" si="1"/>
        <v/>
      </c>
      <c r="H12" s="224" t="str">
        <f>IF(OR(ISBLANK(F12),ISBLANK(E12)),"",SUMIFS(Assumptions!$H$143:$H$156,Assumptions!$C$143:$C$156,D12,Assumptions!$D$143:$D$156,E12,Assumptions!$F$143:$F$156,F12))</f>
        <v/>
      </c>
      <c r="I12" s="162"/>
      <c r="J12" s="84" t="str">
        <f t="shared" si="2"/>
        <v>N/A</v>
      </c>
    </row>
    <row r="13" spans="1:21" ht="15" customHeight="1" x14ac:dyDescent="0.25">
      <c r="A13" s="38">
        <f t="shared" si="0"/>
        <v>0</v>
      </c>
      <c r="B13" s="77"/>
      <c r="C13" s="160"/>
      <c r="D13" s="160"/>
      <c r="E13" s="161"/>
      <c r="F13" s="160"/>
      <c r="G13" s="222" t="str">
        <f t="shared" si="1"/>
        <v/>
      </c>
      <c r="H13" s="224" t="str">
        <f>IF(OR(ISBLANK(F13),ISBLANK(E13)),"",SUMIFS(Assumptions!$H$143:$H$156,Assumptions!$C$143:$C$156,D13,Assumptions!$D$143:$D$156,E13,Assumptions!$F$143:$F$156,F13))</f>
        <v/>
      </c>
      <c r="I13" s="162"/>
      <c r="J13" s="84" t="str">
        <f t="shared" si="2"/>
        <v>N/A</v>
      </c>
    </row>
    <row r="14" spans="1:21" ht="15" customHeight="1" x14ac:dyDescent="0.25">
      <c r="A14" s="38">
        <f t="shared" si="0"/>
        <v>0</v>
      </c>
      <c r="B14" s="77"/>
      <c r="C14" s="160"/>
      <c r="D14" s="160"/>
      <c r="E14" s="161"/>
      <c r="F14" s="160"/>
      <c r="G14" s="222" t="str">
        <f t="shared" si="1"/>
        <v/>
      </c>
      <c r="H14" s="224" t="str">
        <f>IF(OR(ISBLANK(F14),ISBLANK(E14)),"",SUMIFS(Assumptions!$H$143:$H$156,Assumptions!$C$143:$C$156,D14,Assumptions!$D$143:$D$156,E14,Assumptions!$F$143:$F$156,F14))</f>
        <v/>
      </c>
      <c r="I14" s="162"/>
      <c r="J14" s="84" t="str">
        <f t="shared" si="2"/>
        <v>N/A</v>
      </c>
    </row>
    <row r="15" spans="1:21" ht="15" customHeight="1" x14ac:dyDescent="0.25">
      <c r="A15" s="38">
        <f t="shared" si="0"/>
        <v>0</v>
      </c>
      <c r="B15" s="77"/>
      <c r="C15" s="160"/>
      <c r="D15" s="160"/>
      <c r="E15" s="161"/>
      <c r="F15" s="160"/>
      <c r="G15" s="222" t="str">
        <f t="shared" si="1"/>
        <v/>
      </c>
      <c r="H15" s="224" t="str">
        <f>IF(OR(ISBLANK(F15),ISBLANK(E15)),"",SUMIFS(Assumptions!$H$143:$H$156,Assumptions!$C$143:$C$156,D15,Assumptions!$D$143:$D$156,E15,Assumptions!$F$143:$F$156,F15))</f>
        <v/>
      </c>
      <c r="I15" s="162"/>
      <c r="J15" s="84" t="str">
        <f t="shared" si="2"/>
        <v>N/A</v>
      </c>
    </row>
    <row r="16" spans="1:21" ht="15" customHeight="1" x14ac:dyDescent="0.25">
      <c r="A16" s="38">
        <f t="shared" si="0"/>
        <v>0</v>
      </c>
      <c r="B16" s="77"/>
      <c r="C16" s="160"/>
      <c r="D16" s="160"/>
      <c r="E16" s="161"/>
      <c r="F16" s="160"/>
      <c r="G16" s="222" t="str">
        <f t="shared" si="1"/>
        <v/>
      </c>
      <c r="H16" s="224" t="str">
        <f>IF(OR(ISBLANK(F16),ISBLANK(E16)),"",SUMIFS(Assumptions!$H$143:$H$156,Assumptions!$C$143:$C$156,D16,Assumptions!$D$143:$D$156,E16,Assumptions!$F$143:$F$156,F16))</f>
        <v/>
      </c>
      <c r="I16" s="162"/>
      <c r="J16" s="84" t="str">
        <f t="shared" si="2"/>
        <v>N/A</v>
      </c>
    </row>
    <row r="17" spans="1:10" ht="15" customHeight="1" x14ac:dyDescent="0.25">
      <c r="A17" s="38"/>
      <c r="B17" s="77"/>
      <c r="C17" s="160"/>
      <c r="D17" s="160"/>
      <c r="E17" s="161"/>
      <c r="F17" s="160"/>
      <c r="G17" s="222" t="str">
        <f t="shared" si="1"/>
        <v/>
      </c>
      <c r="H17" s="225" t="str">
        <f>IF(OR(ISBLANK(F17),ISBLANK(E17)),"",SUMIFS(Assumptions!$H$143:$H$156,Assumptions!$C$143:$C$156,D17,Assumptions!$D$143:$D$156,E17,Assumptions!$F$143:$F$156,F17))</f>
        <v/>
      </c>
      <c r="I17" s="162"/>
      <c r="J17" s="84" t="str">
        <f t="shared" si="2"/>
        <v>N/A</v>
      </c>
    </row>
    <row r="18" spans="1:10" ht="15" customHeight="1" x14ac:dyDescent="0.25">
      <c r="A18" s="38"/>
      <c r="B18" s="77"/>
      <c r="C18" s="160"/>
      <c r="D18" s="160"/>
      <c r="E18" s="161"/>
      <c r="F18" s="160"/>
      <c r="G18" s="222" t="str">
        <f t="shared" si="1"/>
        <v/>
      </c>
      <c r="H18" s="226" t="str">
        <f>IF(OR(ISBLANK(F18),ISBLANK(E18)),"",SUMIFS(Assumptions!$H$143:$H$156,Assumptions!$C$143:$C$156,D18,Assumptions!$D$143:$D$156,E18,Assumptions!$F$143:$F$156,F18))</f>
        <v/>
      </c>
      <c r="I18" s="162"/>
      <c r="J18" s="86" t="str">
        <f t="shared" si="2"/>
        <v>N/A</v>
      </c>
    </row>
    <row r="19" spans="1:10" s="227" customFormat="1" ht="21" customHeight="1" x14ac:dyDescent="0.25">
      <c r="A19" s="39" t="s">
        <v>51</v>
      </c>
      <c r="B19" s="563" t="s">
        <v>219</v>
      </c>
      <c r="C19" s="564"/>
      <c r="D19" s="564"/>
      <c r="E19" s="564"/>
      <c r="F19" s="564"/>
      <c r="G19" s="564"/>
      <c r="H19" s="564"/>
      <c r="I19" s="564"/>
      <c r="J19" s="163" t="str">
        <f>IF(COUNTIF(J9:J18,"Yes"),IF(COUNTIF(J9:J18,"No"),"No","Yes"),"N/A")</f>
        <v>N/A</v>
      </c>
    </row>
    <row r="20" spans="1:10" s="227" customFormat="1" ht="15" customHeight="1" x14ac:dyDescent="0.25">
      <c r="B20" s="557"/>
      <c r="C20" s="557"/>
      <c r="D20" s="557"/>
      <c r="E20" s="557"/>
      <c r="F20" s="557"/>
      <c r="G20" s="228"/>
      <c r="H20" s="558"/>
      <c r="I20" s="558"/>
      <c r="J20" s="229"/>
    </row>
    <row r="21" spans="1:10" s="63" customFormat="1" ht="24" customHeight="1" x14ac:dyDescent="0.25">
      <c r="B21" s="230"/>
      <c r="C21" s="230"/>
      <c r="D21" s="230"/>
      <c r="E21" s="230"/>
      <c r="F21" s="230"/>
      <c r="G21" s="230"/>
      <c r="H21" s="230"/>
      <c r="I21" s="230"/>
      <c r="J21" s="230"/>
    </row>
    <row r="22" spans="1:10" s="227" customFormat="1" ht="21.75" customHeight="1" x14ac:dyDescent="0.25">
      <c r="A22" s="231"/>
      <c r="B22" s="231"/>
      <c r="C22" s="231"/>
      <c r="D22" s="231"/>
      <c r="E22" s="231"/>
      <c r="F22" s="231"/>
      <c r="G22" s="231"/>
      <c r="H22" s="231"/>
      <c r="I22" s="231"/>
      <c r="J22" s="231"/>
    </row>
  </sheetData>
  <sheetProtection algorithmName="SHA-512" hashValue="yiuLKc7f3ln3OETARRgTdhTjP1jGy9MoMm1k7KGIZnaTB86lDvY1pP2VANRhewv+0G8Ob4RfhpN5OkOXOqQmTA==" saltValue="mdlwjn5frwCeI0wD33pERg==" spinCount="100000" sheet="1" objects="1" scenarios="1" formatColumns="0" formatRows="0"/>
  <mergeCells count="12">
    <mergeCell ref="B20:F20"/>
    <mergeCell ref="H20:I20"/>
    <mergeCell ref="B6:J6"/>
    <mergeCell ref="J7:J8"/>
    <mergeCell ref="B19:I19"/>
    <mergeCell ref="D7:D8"/>
    <mergeCell ref="F7:F8"/>
    <mergeCell ref="E7:E8"/>
    <mergeCell ref="B7:B8"/>
    <mergeCell ref="C7:C8"/>
    <mergeCell ref="I7:I8"/>
    <mergeCell ref="G7:H8"/>
  </mergeCells>
  <dataValidations count="4">
    <dataValidation type="list" allowBlank="1" showInputMessage="1" showErrorMessage="1" sqref="D9:D18">
      <formula1>"Enclosed, Open"</formula1>
    </dataValidation>
    <dataValidation type="list" allowBlank="1" showInputMessage="1" showErrorMessage="1" sqref="F9:F18">
      <formula1>"PI, AI,STI,SII"</formula1>
    </dataValidation>
    <dataValidation type="list" allowBlank="1" showInputMessage="1" showErrorMessage="1" sqref="E9:E18">
      <formula1>IF(D9="Enclosed",Enclosed,IF(D9="Open",Open))</formula1>
    </dataValidation>
    <dataValidation type="list" allowBlank="1" showInputMessage="1" showErrorMessage="1" sqref="C9:C18">
      <formula1>SoundType</formula1>
    </dataValidation>
  </dataValidations>
  <pageMargins left="0.7" right="0.7" top="0.75" bottom="0.75" header="0.3" footer="0.3"/>
  <pageSetup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addA">
                <anchor moveWithCells="1">
                  <from>
                    <xdr:col>1</xdr:col>
                    <xdr:colOff>0</xdr:colOff>
                    <xdr:row>20</xdr:row>
                    <xdr:rowOff>38100</xdr:rowOff>
                  </from>
                  <to>
                    <xdr:col>2</xdr:col>
                    <xdr:colOff>121920</xdr:colOff>
                    <xdr:row>21</xdr:row>
                    <xdr:rowOff>0</xdr:rowOff>
                  </to>
                </anchor>
              </controlPr>
            </control>
          </mc:Choice>
        </mc:AlternateContent>
        <mc:AlternateContent xmlns:mc="http://schemas.openxmlformats.org/markup-compatibility/2006">
          <mc:Choice Requires="x14">
            <control shapeId="5128" r:id="rId4" name="Button 8">
              <controlPr defaultSize="0" print="0" autoFill="0" autoPict="0" macro="[0]!DeleteRow2">
                <anchor moveWithCells="1">
                  <from>
                    <xdr:col>2</xdr:col>
                    <xdr:colOff>182880</xdr:colOff>
                    <xdr:row>20</xdr:row>
                    <xdr:rowOff>38100</xdr:rowOff>
                  </from>
                  <to>
                    <xdr:col>2</xdr:col>
                    <xdr:colOff>1554480</xdr:colOff>
                    <xdr:row>21</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V26"/>
  <sheetViews>
    <sheetView showGridLines="0" zoomScale="90" zoomScaleNormal="90" zoomScalePageLayoutView="70" workbookViewId="0">
      <selection activeCell="B11" sqref="B11"/>
    </sheetView>
  </sheetViews>
  <sheetFormatPr defaultColWidth="9.109375" defaultRowHeight="13.2" x14ac:dyDescent="0.25"/>
  <cols>
    <col min="1" max="1" width="2.88671875" style="4" customWidth="1"/>
    <col min="2" max="2" width="18.6640625" style="4" customWidth="1"/>
    <col min="3" max="4" width="24.6640625" style="4" customWidth="1"/>
    <col min="5" max="5" width="14.6640625" style="4" customWidth="1"/>
    <col min="6" max="6" width="2.6640625" style="4" customWidth="1"/>
    <col min="7" max="7" width="14.6640625" style="4" hidden="1" customWidth="1"/>
    <col min="8" max="8" width="18.6640625" style="4" hidden="1" customWidth="1"/>
    <col min="9" max="9" width="2.6640625" style="4" hidden="1" customWidth="1"/>
    <col min="10" max="10" width="14.6640625" style="4" customWidth="1"/>
    <col min="11" max="11" width="18.6640625" style="4" customWidth="1"/>
    <col min="12" max="12" width="2.6640625" style="4" customWidth="1"/>
    <col min="13" max="13" width="14.6640625" style="4" customWidth="1"/>
    <col min="14" max="14" width="18.6640625" style="4" customWidth="1"/>
    <col min="15" max="15" width="2.6640625" style="4" customWidth="1"/>
    <col min="16" max="16" width="2.6640625" style="2" customWidth="1"/>
    <col min="17" max="16384" width="9.109375" style="4"/>
  </cols>
  <sheetData>
    <row r="1" spans="1:22" x14ac:dyDescent="0.25">
      <c r="A1" s="1"/>
      <c r="B1" s="1"/>
      <c r="C1" s="1"/>
      <c r="D1" s="1"/>
      <c r="E1" s="1"/>
      <c r="F1" s="1"/>
      <c r="G1" s="1"/>
      <c r="H1" s="1"/>
      <c r="I1" s="1"/>
      <c r="J1" s="1"/>
      <c r="K1" s="1"/>
      <c r="L1" s="1"/>
      <c r="M1" s="1"/>
      <c r="N1" s="1"/>
      <c r="O1" s="1"/>
    </row>
    <row r="2" spans="1:22" ht="25.2" x14ac:dyDescent="0.6">
      <c r="A2" s="1"/>
      <c r="B2" s="45" t="s">
        <v>252</v>
      </c>
      <c r="C2" s="1"/>
      <c r="D2" s="1"/>
      <c r="E2" s="1"/>
      <c r="F2" s="1"/>
      <c r="G2" s="1"/>
      <c r="H2" s="1"/>
      <c r="I2" s="1"/>
      <c r="J2" s="1"/>
      <c r="K2" s="1"/>
      <c r="L2" s="1"/>
      <c r="M2" s="1"/>
      <c r="N2" s="1"/>
      <c r="O2" s="1"/>
      <c r="P2" s="453"/>
    </row>
    <row r="3" spans="1:22" ht="15" customHeight="1" x14ac:dyDescent="0.25">
      <c r="A3" s="1"/>
      <c r="B3" s="165" t="s">
        <v>220</v>
      </c>
      <c r="C3" s="6"/>
      <c r="D3" s="6"/>
      <c r="E3" s="6"/>
      <c r="F3" s="6"/>
      <c r="G3" s="6"/>
      <c r="H3" s="6"/>
      <c r="I3" s="6"/>
      <c r="J3" s="6"/>
      <c r="K3" s="6"/>
      <c r="L3" s="6"/>
      <c r="M3" s="6"/>
      <c r="N3" s="6"/>
      <c r="O3" s="6"/>
      <c r="P3" s="448"/>
      <c r="R3" s="8"/>
      <c r="S3" s="36"/>
      <c r="T3" s="8"/>
      <c r="U3" s="37"/>
      <c r="V3" s="9"/>
    </row>
    <row r="4" spans="1:22" x14ac:dyDescent="0.25">
      <c r="A4" s="1"/>
      <c r="B4" s="1"/>
      <c r="C4" s="1"/>
      <c r="D4" s="1"/>
      <c r="E4" s="1"/>
      <c r="F4" s="1"/>
      <c r="G4" s="1"/>
      <c r="H4" s="1"/>
      <c r="I4" s="1"/>
      <c r="J4" s="1"/>
      <c r="K4" s="1"/>
      <c r="L4" s="1"/>
      <c r="M4" s="1"/>
      <c r="N4" s="1"/>
      <c r="O4" s="1"/>
    </row>
    <row r="5" spans="1:22" ht="21" customHeight="1" x14ac:dyDescent="0.25">
      <c r="B5" s="26"/>
      <c r="C5" s="26"/>
      <c r="D5" s="26"/>
      <c r="E5" s="26"/>
      <c r="F5" s="26"/>
      <c r="G5" s="26"/>
      <c r="H5" s="26"/>
      <c r="I5" s="26"/>
      <c r="J5" s="26"/>
      <c r="K5" s="26"/>
      <c r="L5" s="26"/>
      <c r="M5" s="26"/>
      <c r="N5" s="26"/>
      <c r="O5" s="26"/>
    </row>
    <row r="6" spans="1:22" ht="46.5" customHeight="1" x14ac:dyDescent="0.25">
      <c r="B6" s="574" t="s">
        <v>218</v>
      </c>
      <c r="C6" s="575"/>
      <c r="D6" s="575"/>
      <c r="E6" s="575"/>
      <c r="F6" s="26"/>
      <c r="G6" s="26"/>
      <c r="H6" s="26"/>
      <c r="I6" s="26"/>
      <c r="J6" s="26"/>
      <c r="K6" s="26"/>
      <c r="L6" s="26"/>
      <c r="M6" s="26"/>
      <c r="N6" s="26"/>
      <c r="O6" s="26"/>
    </row>
    <row r="7" spans="1:22" ht="30.75" customHeight="1" x14ac:dyDescent="0.25">
      <c r="B7" s="202"/>
      <c r="C7" s="164"/>
      <c r="D7" s="164"/>
      <c r="E7" s="164"/>
      <c r="F7" s="26"/>
      <c r="G7" s="442">
        <v>0</v>
      </c>
      <c r="H7" s="26"/>
      <c r="I7" s="26"/>
      <c r="J7" s="442">
        <v>0</v>
      </c>
      <c r="K7" s="26"/>
      <c r="L7" s="26"/>
      <c r="M7" s="442">
        <v>0</v>
      </c>
      <c r="N7" s="26"/>
      <c r="O7" s="26"/>
    </row>
    <row r="8" spans="1:22" ht="21" customHeight="1" x14ac:dyDescent="0.25">
      <c r="B8" s="582" t="s">
        <v>200</v>
      </c>
      <c r="C8" s="585" t="s">
        <v>201</v>
      </c>
      <c r="D8" s="585" t="s">
        <v>204</v>
      </c>
      <c r="E8" s="588" t="s">
        <v>224</v>
      </c>
      <c r="F8" s="27"/>
      <c r="G8" s="171" t="s">
        <v>196</v>
      </c>
      <c r="H8" s="173"/>
      <c r="I8" s="27"/>
      <c r="J8" s="171" t="s">
        <v>196</v>
      </c>
      <c r="K8" s="173"/>
      <c r="L8" s="27"/>
      <c r="M8" s="171" t="s">
        <v>196</v>
      </c>
      <c r="N8" s="173"/>
      <c r="O8" s="27"/>
      <c r="P8" s="573"/>
      <c r="Q8" s="19"/>
    </row>
    <row r="9" spans="1:22" ht="21" customHeight="1" x14ac:dyDescent="0.25">
      <c r="B9" s="583"/>
      <c r="C9" s="586"/>
      <c r="D9" s="586"/>
      <c r="E9" s="589"/>
      <c r="F9" s="28"/>
      <c r="G9" s="172" t="s">
        <v>32</v>
      </c>
      <c r="H9" s="166"/>
      <c r="I9" s="28"/>
      <c r="J9" s="172" t="s">
        <v>32</v>
      </c>
      <c r="K9" s="166"/>
      <c r="L9" s="28"/>
      <c r="M9" s="172" t="s">
        <v>32</v>
      </c>
      <c r="N9" s="166"/>
      <c r="O9" s="28"/>
      <c r="P9" s="573"/>
      <c r="Q9" s="19"/>
    </row>
    <row r="10" spans="1:22" ht="40.5" customHeight="1" x14ac:dyDescent="0.25">
      <c r="B10" s="584"/>
      <c r="C10" s="587"/>
      <c r="D10" s="587"/>
      <c r="E10" s="590"/>
      <c r="F10" s="28"/>
      <c r="G10" s="60" t="str">
        <f>CONCATENATE("Surface Area 
",IF(Instructions!$I$50=1,"(sq ft)","(sq m)"))</f>
        <v>Surface Area 
(sq ft)</v>
      </c>
      <c r="H10" s="170" t="s">
        <v>202</v>
      </c>
      <c r="I10" s="28"/>
      <c r="J10" s="60" t="str">
        <f>CONCATENATE("Surface Area 
",IF(Instructions!$I$50=1,"(sq ft)","(sq m)"))</f>
        <v>Surface Area 
(sq ft)</v>
      </c>
      <c r="K10" s="170" t="s">
        <v>202</v>
      </c>
      <c r="L10" s="28"/>
      <c r="M10" s="60" t="str">
        <f>CONCATENATE("Surface Area 
",IF(Instructions!$I$50=1,"(sq ft)","(sq m)"))</f>
        <v>Surface Area 
(sq ft)</v>
      </c>
      <c r="N10" s="170" t="s">
        <v>202</v>
      </c>
      <c r="O10" s="28"/>
      <c r="P10" s="450"/>
      <c r="Q10" s="19"/>
    </row>
    <row r="11" spans="1:22" ht="15" customHeight="1" x14ac:dyDescent="0.25">
      <c r="A11" s="38">
        <f t="shared" ref="A11:A18" si="0">IF(B11&gt;=0,0,1)</f>
        <v>0</v>
      </c>
      <c r="B11" s="56"/>
      <c r="C11" s="55"/>
      <c r="D11" s="55"/>
      <c r="E11" s="120"/>
      <c r="F11" s="47"/>
      <c r="G11" s="174"/>
      <c r="H11" s="167" t="str">
        <f>IF(G11&gt;0,G11*$E11,"")</f>
        <v/>
      </c>
      <c r="I11" s="47"/>
      <c r="J11" s="174"/>
      <c r="K11" s="167" t="str">
        <f>IF(J11&gt;0,J11*$E11,"")</f>
        <v/>
      </c>
      <c r="L11" s="47"/>
      <c r="M11" s="174"/>
      <c r="N11" s="167" t="str">
        <f>IF(M11&gt;0,M11*$E11,"")</f>
        <v/>
      </c>
      <c r="O11" s="47"/>
      <c r="P11" s="450"/>
      <c r="Q11" s="19"/>
    </row>
    <row r="12" spans="1:22" ht="15" customHeight="1" x14ac:dyDescent="0.25">
      <c r="A12" s="38">
        <f t="shared" si="0"/>
        <v>0</v>
      </c>
      <c r="B12" s="102"/>
      <c r="C12" s="57"/>
      <c r="D12" s="57"/>
      <c r="E12" s="121"/>
      <c r="F12" s="47"/>
      <c r="G12" s="175"/>
      <c r="H12" s="168" t="str">
        <f t="shared" ref="H12:H20" si="1">IF(G12&gt;0,G12*$E12,"")</f>
        <v/>
      </c>
      <c r="I12" s="47"/>
      <c r="J12" s="175"/>
      <c r="K12" s="168" t="str">
        <f t="shared" ref="K12:K20" si="2">IF(J12&gt;0,J12*$E12,"")</f>
        <v/>
      </c>
      <c r="L12" s="47"/>
      <c r="M12" s="175"/>
      <c r="N12" s="168" t="str">
        <f t="shared" ref="N12:N20" si="3">IF(M12&gt;0,M12*$E12,"")</f>
        <v/>
      </c>
      <c r="O12" s="47"/>
      <c r="P12" s="450"/>
      <c r="Q12" s="19"/>
    </row>
    <row r="13" spans="1:22" ht="15" customHeight="1" x14ac:dyDescent="0.25">
      <c r="A13" s="38">
        <f t="shared" si="0"/>
        <v>0</v>
      </c>
      <c r="B13" s="102"/>
      <c r="C13" s="57"/>
      <c r="D13" s="57"/>
      <c r="E13" s="121"/>
      <c r="F13" s="47"/>
      <c r="G13" s="175"/>
      <c r="H13" s="168" t="str">
        <f t="shared" si="1"/>
        <v/>
      </c>
      <c r="I13" s="47"/>
      <c r="J13" s="175"/>
      <c r="K13" s="168" t="str">
        <f t="shared" si="2"/>
        <v/>
      </c>
      <c r="L13" s="47"/>
      <c r="M13" s="175"/>
      <c r="N13" s="168" t="str">
        <f t="shared" si="3"/>
        <v/>
      </c>
      <c r="O13" s="47"/>
      <c r="P13" s="450"/>
      <c r="Q13" s="19"/>
    </row>
    <row r="14" spans="1:22" ht="15" customHeight="1" x14ac:dyDescent="0.25">
      <c r="A14" s="38">
        <f t="shared" si="0"/>
        <v>0</v>
      </c>
      <c r="B14" s="102"/>
      <c r="C14" s="57"/>
      <c r="D14" s="57"/>
      <c r="E14" s="121"/>
      <c r="F14" s="47"/>
      <c r="G14" s="175"/>
      <c r="H14" s="168" t="str">
        <f t="shared" si="1"/>
        <v/>
      </c>
      <c r="I14" s="47"/>
      <c r="J14" s="175"/>
      <c r="K14" s="168" t="str">
        <f t="shared" si="2"/>
        <v/>
      </c>
      <c r="L14" s="47"/>
      <c r="M14" s="175"/>
      <c r="N14" s="168" t="str">
        <f t="shared" si="3"/>
        <v/>
      </c>
      <c r="O14" s="47"/>
      <c r="P14" s="450"/>
      <c r="Q14" s="19"/>
    </row>
    <row r="15" spans="1:22" ht="15" customHeight="1" x14ac:dyDescent="0.25">
      <c r="A15" s="38">
        <f t="shared" si="0"/>
        <v>0</v>
      </c>
      <c r="B15" s="102"/>
      <c r="C15" s="57"/>
      <c r="D15" s="57"/>
      <c r="E15" s="121"/>
      <c r="F15" s="47"/>
      <c r="G15" s="175"/>
      <c r="H15" s="168" t="str">
        <f t="shared" si="1"/>
        <v/>
      </c>
      <c r="I15" s="47"/>
      <c r="J15" s="175"/>
      <c r="K15" s="168" t="str">
        <f t="shared" si="2"/>
        <v/>
      </c>
      <c r="L15" s="47"/>
      <c r="M15" s="175"/>
      <c r="N15" s="168" t="str">
        <f t="shared" si="3"/>
        <v/>
      </c>
      <c r="O15" s="47"/>
      <c r="P15" s="450"/>
      <c r="Q15" s="19"/>
    </row>
    <row r="16" spans="1:22" ht="15" customHeight="1" x14ac:dyDescent="0.25">
      <c r="A16" s="38">
        <f t="shared" si="0"/>
        <v>0</v>
      </c>
      <c r="B16" s="102"/>
      <c r="C16" s="57"/>
      <c r="D16" s="57"/>
      <c r="E16" s="121"/>
      <c r="F16" s="47"/>
      <c r="G16" s="175"/>
      <c r="H16" s="168" t="str">
        <f t="shared" si="1"/>
        <v/>
      </c>
      <c r="I16" s="47"/>
      <c r="J16" s="175"/>
      <c r="K16" s="168" t="str">
        <f t="shared" si="2"/>
        <v/>
      </c>
      <c r="L16" s="47"/>
      <c r="M16" s="175"/>
      <c r="N16" s="168" t="str">
        <f t="shared" si="3"/>
        <v/>
      </c>
      <c r="O16" s="47"/>
      <c r="P16" s="450"/>
      <c r="Q16" s="19"/>
    </row>
    <row r="17" spans="1:17" ht="15" customHeight="1" x14ac:dyDescent="0.25">
      <c r="A17" s="38">
        <f t="shared" si="0"/>
        <v>0</v>
      </c>
      <c r="B17" s="102"/>
      <c r="C17" s="57"/>
      <c r="D17" s="57"/>
      <c r="E17" s="121"/>
      <c r="F17" s="47"/>
      <c r="G17" s="175"/>
      <c r="H17" s="168" t="str">
        <f t="shared" si="1"/>
        <v/>
      </c>
      <c r="I17" s="47"/>
      <c r="J17" s="175"/>
      <c r="K17" s="168" t="str">
        <f t="shared" si="2"/>
        <v/>
      </c>
      <c r="L17" s="47"/>
      <c r="M17" s="175"/>
      <c r="N17" s="168" t="str">
        <f t="shared" si="3"/>
        <v/>
      </c>
      <c r="O17" s="47"/>
      <c r="P17" s="450"/>
      <c r="Q17" s="19"/>
    </row>
    <row r="18" spans="1:17" ht="15" customHeight="1" x14ac:dyDescent="0.25">
      <c r="A18" s="38">
        <f t="shared" si="0"/>
        <v>0</v>
      </c>
      <c r="B18" s="102"/>
      <c r="C18" s="57"/>
      <c r="D18" s="57"/>
      <c r="E18" s="121"/>
      <c r="F18" s="47"/>
      <c r="G18" s="175"/>
      <c r="H18" s="168" t="str">
        <f t="shared" si="1"/>
        <v/>
      </c>
      <c r="I18" s="47"/>
      <c r="J18" s="175"/>
      <c r="K18" s="168" t="str">
        <f t="shared" si="2"/>
        <v/>
      </c>
      <c r="L18" s="47"/>
      <c r="M18" s="175"/>
      <c r="N18" s="168" t="str">
        <f t="shared" si="3"/>
        <v/>
      </c>
      <c r="O18" s="47"/>
      <c r="P18" s="450"/>
      <c r="Q18" s="19"/>
    </row>
    <row r="19" spans="1:17" ht="15" customHeight="1" x14ac:dyDescent="0.25">
      <c r="A19" s="38"/>
      <c r="B19" s="102"/>
      <c r="C19" s="57"/>
      <c r="D19" s="57"/>
      <c r="E19" s="121"/>
      <c r="F19" s="47"/>
      <c r="G19" s="175"/>
      <c r="H19" s="168" t="str">
        <f t="shared" si="1"/>
        <v/>
      </c>
      <c r="I19" s="47"/>
      <c r="J19" s="175"/>
      <c r="K19" s="168" t="str">
        <f t="shared" si="2"/>
        <v/>
      </c>
      <c r="L19" s="47"/>
      <c r="M19" s="175"/>
      <c r="N19" s="168" t="str">
        <f t="shared" si="3"/>
        <v/>
      </c>
      <c r="O19" s="47"/>
      <c r="P19" s="451"/>
      <c r="Q19" s="19"/>
    </row>
    <row r="20" spans="1:17" ht="15" customHeight="1" x14ac:dyDescent="0.25">
      <c r="A20" s="38"/>
      <c r="B20" s="122"/>
      <c r="C20" s="58"/>
      <c r="D20" s="58"/>
      <c r="E20" s="123"/>
      <c r="F20" s="48"/>
      <c r="G20" s="176"/>
      <c r="H20" s="169" t="str">
        <f t="shared" si="1"/>
        <v/>
      </c>
      <c r="I20" s="48"/>
      <c r="J20" s="176"/>
      <c r="K20" s="169" t="str">
        <f t="shared" si="2"/>
        <v/>
      </c>
      <c r="L20" s="48"/>
      <c r="M20" s="176"/>
      <c r="N20" s="169" t="str">
        <f t="shared" si="3"/>
        <v/>
      </c>
      <c r="O20" s="48"/>
      <c r="P20" s="452"/>
      <c r="Q20" s="19"/>
    </row>
    <row r="21" spans="1:17" ht="21" customHeight="1" x14ac:dyDescent="0.25">
      <c r="A21" s="41" t="s">
        <v>51</v>
      </c>
      <c r="B21" s="591" t="str">
        <f>CONCATENATE("Total room surface area ",IF(Instructions!$I$50=1,"(sq ft)","(sq m)"))</f>
        <v>Total room surface area (sq ft)</v>
      </c>
      <c r="C21" s="592"/>
      <c r="D21" s="592"/>
      <c r="E21" s="593"/>
      <c r="F21" s="44"/>
      <c r="G21" s="428"/>
      <c r="H21" s="429">
        <f>SUM(G11:G20)</f>
        <v>0</v>
      </c>
      <c r="I21" s="44"/>
      <c r="J21" s="428"/>
      <c r="K21" s="429">
        <f>SUM(J11:J20)</f>
        <v>0</v>
      </c>
      <c r="L21" s="44"/>
      <c r="M21" s="428"/>
      <c r="N21" s="429">
        <f>SUM(M11:M20)</f>
        <v>0</v>
      </c>
      <c r="O21" s="44"/>
      <c r="P21" s="452"/>
      <c r="Q21" s="19"/>
    </row>
    <row r="22" spans="1:17" ht="21" customHeight="1" x14ac:dyDescent="0.25">
      <c r="A22" s="30"/>
      <c r="B22" s="579" t="s">
        <v>203</v>
      </c>
      <c r="C22" s="580"/>
      <c r="D22" s="580"/>
      <c r="E22" s="581"/>
      <c r="F22" s="44"/>
      <c r="G22" s="430"/>
      <c r="H22" s="431" t="str">
        <f>IFERROR(VLOOKUP(H$9,Assumptions!$C$160:$D$166,2,FALSE),"")</f>
        <v/>
      </c>
      <c r="I22" s="44"/>
      <c r="J22" s="430"/>
      <c r="K22" s="431" t="str">
        <f>IFERROR(VLOOKUP(K$9,Assumptions!$C$160:$D$166,2,FALSE),"")</f>
        <v/>
      </c>
      <c r="L22" s="44"/>
      <c r="M22" s="430"/>
      <c r="N22" s="431" t="str">
        <f>IFERROR(VLOOKUP(N$9,Assumptions!$C$160:$D$166,2,FALSE),"")</f>
        <v/>
      </c>
      <c r="O22" s="44"/>
      <c r="P22" s="452"/>
      <c r="Q22" s="19"/>
    </row>
    <row r="23" spans="1:17" ht="21" customHeight="1" x14ac:dyDescent="0.25">
      <c r="A23" s="41"/>
      <c r="B23" s="579" t="s">
        <v>205</v>
      </c>
      <c r="C23" s="580"/>
      <c r="D23" s="580"/>
      <c r="E23" s="581"/>
      <c r="F23" s="44"/>
      <c r="G23" s="430"/>
      <c r="H23" s="431">
        <f>IFERROR(SUM(H11:H20)/H21,0)</f>
        <v>0</v>
      </c>
      <c r="I23" s="44"/>
      <c r="J23" s="430"/>
      <c r="K23" s="431">
        <f>IFERROR(SUM(K11:K20)/K21,0)</f>
        <v>0</v>
      </c>
      <c r="L23" s="44"/>
      <c r="M23" s="430"/>
      <c r="N23" s="431">
        <f>IFERROR(SUM(N11:N20)/N21,0)</f>
        <v>0</v>
      </c>
      <c r="O23" s="44"/>
      <c r="P23" s="452"/>
      <c r="Q23" s="19"/>
    </row>
    <row r="24" spans="1:17" ht="21" customHeight="1" x14ac:dyDescent="0.25">
      <c r="B24" s="576" t="s">
        <v>229</v>
      </c>
      <c r="C24" s="577"/>
      <c r="D24" s="577"/>
      <c r="E24" s="578"/>
      <c r="F24" s="43"/>
      <c r="G24" s="432"/>
      <c r="H24" s="433" t="str">
        <f>IF(H21&gt;0,IF(H23&gt;=H22,"Yes","No"),"N/A")</f>
        <v>N/A</v>
      </c>
      <c r="I24" s="43"/>
      <c r="J24" s="432"/>
      <c r="K24" s="433" t="str">
        <f>IF(K21&gt;0,IF(K23&gt;=K22,"Yes","No"),"N/A")</f>
        <v>N/A</v>
      </c>
      <c r="L24" s="43"/>
      <c r="M24" s="432"/>
      <c r="N24" s="433" t="str">
        <f>IF(N21&gt;0,IF(N23&gt;=N22,"Yes","No"),"N/A")</f>
        <v>N/A</v>
      </c>
      <c r="O24" s="43"/>
      <c r="P24" s="452"/>
      <c r="Q24" s="19"/>
    </row>
    <row r="25" spans="1:17" s="2" customFormat="1" ht="15.75" customHeight="1" x14ac:dyDescent="0.3">
      <c r="A25" s="19"/>
      <c r="B25" s="32"/>
      <c r="C25" s="33"/>
      <c r="D25" s="33"/>
      <c r="E25" s="33"/>
      <c r="F25" s="34"/>
      <c r="G25" s="34"/>
      <c r="H25" s="34"/>
      <c r="I25" s="34"/>
      <c r="J25" s="34"/>
      <c r="K25" s="34"/>
      <c r="L25" s="34"/>
      <c r="M25" s="34"/>
      <c r="N25" s="34"/>
      <c r="O25" s="34"/>
    </row>
    <row r="26" spans="1:17" s="2" customFormat="1" ht="24.75" customHeight="1" x14ac:dyDescent="0.3">
      <c r="A26" s="19"/>
      <c r="B26" s="35"/>
      <c r="C26" s="34"/>
      <c r="D26" s="34"/>
      <c r="E26" s="34"/>
      <c r="F26" s="34"/>
      <c r="G26" s="34"/>
      <c r="H26" s="34"/>
      <c r="I26" s="34"/>
      <c r="J26" s="34"/>
      <c r="K26" s="34"/>
      <c r="L26" s="34"/>
      <c r="M26" s="34"/>
      <c r="N26" s="34"/>
      <c r="O26" s="34"/>
    </row>
  </sheetData>
  <sheetProtection algorithmName="SHA-512" hashValue="LQh0b2Gy9uD+RN4US0IcFm+IcXrv/oteLeBThOX3JQKAb2KaTDzdu9nJqyF1pbIiHWc33AayQeFCELsKAgj4HQ==" saltValue="be2iK93VQ0L/utNiVC8kZw==" spinCount="100000" sheet="1" objects="1" scenarios="1" formatColumns="0" formatRows="0"/>
  <mergeCells count="10">
    <mergeCell ref="P8:P9"/>
    <mergeCell ref="B6:E6"/>
    <mergeCell ref="B24:E24"/>
    <mergeCell ref="B23:E23"/>
    <mergeCell ref="B22:E22"/>
    <mergeCell ref="B8:B10"/>
    <mergeCell ref="C8:C10"/>
    <mergeCell ref="D8:D10"/>
    <mergeCell ref="E8:E10"/>
    <mergeCell ref="B21:E21"/>
  </mergeCells>
  <dataValidations count="2">
    <dataValidation type="list" allowBlank="1" showInputMessage="1" showErrorMessage="1" sqref="P9">
      <formula1>HCNRCrooms</formula1>
    </dataValidation>
    <dataValidation type="list" allowBlank="1" showInputMessage="1" showErrorMessage="1" sqref="H9 K9 N9">
      <formula1>Acoustics</formula1>
    </dataValidation>
  </dataValidations>
  <pageMargins left="0.7" right="0.7" top="0.75" bottom="0.75" header="0.3" footer="0.3"/>
  <pageSetup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locked="0" defaultSize="0" print="0" autoFill="0" autoPict="0" macro="[0]!addA">
                <anchor moveWithCells="1">
                  <from>
                    <xdr:col>1</xdr:col>
                    <xdr:colOff>7620</xdr:colOff>
                    <xdr:row>24</xdr:row>
                    <xdr:rowOff>182880</xdr:rowOff>
                  </from>
                  <to>
                    <xdr:col>2</xdr:col>
                    <xdr:colOff>144780</xdr:colOff>
                    <xdr:row>25</xdr:row>
                    <xdr:rowOff>236220</xdr:rowOff>
                  </to>
                </anchor>
              </controlPr>
            </control>
          </mc:Choice>
        </mc:AlternateContent>
        <mc:AlternateContent xmlns:mc="http://schemas.openxmlformats.org/markup-compatibility/2006">
          <mc:Choice Requires="x14">
            <control shapeId="9218" r:id="rId4" name="Button 2">
              <controlPr locked="0" defaultSize="0" print="0" autoFill="0" autoPict="0" macro="[0]!AddSpaceAF">
                <anchor moveWithCells="1">
                  <from>
                    <xdr:col>1</xdr:col>
                    <xdr:colOff>7620</xdr:colOff>
                    <xdr:row>6</xdr:row>
                    <xdr:rowOff>0</xdr:rowOff>
                  </from>
                  <to>
                    <xdr:col>2</xdr:col>
                    <xdr:colOff>144780</xdr:colOff>
                    <xdr:row>6</xdr:row>
                    <xdr:rowOff>259080</xdr:rowOff>
                  </to>
                </anchor>
              </controlPr>
            </control>
          </mc:Choice>
        </mc:AlternateContent>
        <mc:AlternateContent xmlns:mc="http://schemas.openxmlformats.org/markup-compatibility/2006">
          <mc:Choice Requires="x14">
            <control shapeId="9219" r:id="rId5" name="Button 3">
              <controlPr defaultSize="0" print="0" autoFill="0" autoPict="0" macro="[0]!DeleteRow4">
                <anchor moveWithCells="1">
                  <from>
                    <xdr:col>2</xdr:col>
                    <xdr:colOff>198120</xdr:colOff>
                    <xdr:row>24</xdr:row>
                    <xdr:rowOff>182880</xdr:rowOff>
                  </from>
                  <to>
                    <xdr:col>2</xdr:col>
                    <xdr:colOff>1569720</xdr:colOff>
                    <xdr:row>25</xdr:row>
                    <xdr:rowOff>236220</xdr:rowOff>
                  </to>
                </anchor>
              </controlPr>
            </control>
          </mc:Choice>
        </mc:AlternateContent>
        <mc:AlternateContent xmlns:mc="http://schemas.openxmlformats.org/markup-compatibility/2006">
          <mc:Choice Requires="x14">
            <control shapeId="9220" r:id="rId6" name="Button 4">
              <controlPr locked="0" defaultSize="0" print="0" autoFill="0" autoPict="0" macro="[0]!DeleteSpaceB">
                <anchor moveWithCells="1">
                  <from>
                    <xdr:col>2</xdr:col>
                    <xdr:colOff>190500</xdr:colOff>
                    <xdr:row>6</xdr:row>
                    <xdr:rowOff>0</xdr:rowOff>
                  </from>
                  <to>
                    <xdr:col>2</xdr:col>
                    <xdr:colOff>1592580</xdr:colOff>
                    <xdr:row>6</xdr:row>
                    <xdr:rowOff>259080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B2:K21"/>
  <sheetViews>
    <sheetView showGridLines="0" zoomScale="90" zoomScaleNormal="90" zoomScalePageLayoutView="90" workbookViewId="0"/>
  </sheetViews>
  <sheetFormatPr defaultColWidth="8.88671875" defaultRowHeight="13.2" x14ac:dyDescent="0.25"/>
  <cols>
    <col min="1" max="1" width="2.44140625" style="244" customWidth="1"/>
    <col min="2" max="2" width="2.6640625" style="244" customWidth="1"/>
    <col min="3" max="3" width="7" style="244" customWidth="1"/>
    <col min="4" max="4" width="2.44140625" style="244" customWidth="1"/>
    <col min="5" max="5" width="5.6640625" style="244" customWidth="1"/>
    <col min="6" max="6" width="68.44140625" style="244" customWidth="1"/>
    <col min="7" max="7" width="2.6640625" style="244" customWidth="1"/>
    <col min="8" max="8" width="14.6640625" style="244" customWidth="1"/>
    <col min="9" max="9" width="2.88671875" style="244" customWidth="1"/>
    <col min="10" max="10" width="3" style="244" customWidth="1"/>
    <col min="11" max="11" width="18.88671875" style="244" customWidth="1"/>
    <col min="12" max="16384" width="8.88671875" style="244"/>
  </cols>
  <sheetData>
    <row r="2" spans="2:11" s="184" customFormat="1" ht="15" customHeight="1" x14ac:dyDescent="0.3">
      <c r="B2" s="192"/>
      <c r="C2" s="194"/>
      <c r="D2" s="194"/>
      <c r="E2" s="194"/>
      <c r="F2" s="194"/>
      <c r="G2" s="194"/>
      <c r="H2" s="194"/>
      <c r="I2" s="195"/>
    </row>
    <row r="3" spans="2:11" s="184" customFormat="1" ht="27" customHeight="1" x14ac:dyDescent="0.3">
      <c r="B3" s="185"/>
      <c r="C3" s="594" t="s">
        <v>265</v>
      </c>
      <c r="D3" s="594"/>
      <c r="E3" s="594"/>
      <c r="F3" s="594"/>
      <c r="G3" s="594"/>
      <c r="H3" s="594"/>
      <c r="I3" s="232"/>
      <c r="J3" s="233"/>
      <c r="K3" s="233"/>
    </row>
    <row r="4" spans="2:11" s="184" customFormat="1" ht="15" customHeight="1" x14ac:dyDescent="0.3">
      <c r="B4" s="185"/>
      <c r="C4" s="234" t="s">
        <v>16</v>
      </c>
      <c r="D4" s="186"/>
      <c r="E4" s="235"/>
      <c r="F4" s="236"/>
      <c r="G4" s="236"/>
      <c r="H4" s="186"/>
      <c r="I4" s="187"/>
      <c r="K4" s="237"/>
    </row>
    <row r="5" spans="2:11" s="184" customFormat="1" ht="21" customHeight="1" x14ac:dyDescent="0.3">
      <c r="B5" s="185"/>
      <c r="C5" s="186"/>
      <c r="D5" s="186"/>
      <c r="E5" s="186"/>
      <c r="F5" s="186"/>
      <c r="G5" s="186"/>
      <c r="H5" s="186"/>
      <c r="I5" s="187"/>
      <c r="K5" s="238"/>
    </row>
    <row r="6" spans="2:11" s="188" customFormat="1" ht="24" customHeight="1" x14ac:dyDescent="0.25">
      <c r="B6" s="185"/>
      <c r="C6" s="196" t="s">
        <v>237</v>
      </c>
      <c r="D6" s="197"/>
      <c r="E6" s="197"/>
      <c r="F6" s="198"/>
      <c r="G6" s="198"/>
      <c r="H6" s="198"/>
      <c r="I6" s="187"/>
      <c r="J6" s="184"/>
    </row>
    <row r="7" spans="2:11" s="188" customFormat="1" ht="15" customHeight="1" x14ac:dyDescent="0.25">
      <c r="B7" s="185"/>
      <c r="C7" s="239"/>
      <c r="D7" s="186"/>
      <c r="E7" s="186"/>
      <c r="F7" s="186"/>
      <c r="G7" s="186"/>
      <c r="H7" s="186"/>
      <c r="I7" s="187"/>
      <c r="J7" s="184"/>
      <c r="K7" s="240"/>
    </row>
    <row r="8" spans="2:11" s="188" customFormat="1" ht="15" customHeight="1" x14ac:dyDescent="0.3">
      <c r="B8" s="185"/>
      <c r="C8" s="595" t="s">
        <v>93</v>
      </c>
      <c r="D8" s="595"/>
      <c r="E8" s="595"/>
      <c r="F8" s="595"/>
      <c r="G8" s="186"/>
      <c r="H8" s="204" t="str">
        <f>'Background Noise'!H18</f>
        <v>N/A</v>
      </c>
      <c r="I8" s="187"/>
      <c r="K8" s="241"/>
    </row>
    <row r="9" spans="2:11" s="188" customFormat="1" ht="15" customHeight="1" x14ac:dyDescent="0.25">
      <c r="B9" s="185"/>
      <c r="C9" s="242"/>
      <c r="D9" s="242"/>
      <c r="E9" s="186"/>
      <c r="F9" s="243"/>
      <c r="G9" s="186"/>
      <c r="H9" s="243"/>
      <c r="I9" s="187"/>
      <c r="K9" s="244"/>
    </row>
    <row r="10" spans="2:11" s="188" customFormat="1" ht="24" customHeight="1" x14ac:dyDescent="0.25">
      <c r="B10" s="185"/>
      <c r="C10" s="196" t="s">
        <v>253</v>
      </c>
      <c r="D10" s="197"/>
      <c r="E10" s="197"/>
      <c r="F10" s="198"/>
      <c r="G10" s="198"/>
      <c r="H10" s="198"/>
      <c r="I10" s="187"/>
      <c r="J10" s="245"/>
      <c r="K10" s="245"/>
    </row>
    <row r="11" spans="2:11" s="188" customFormat="1" ht="15" customHeight="1" x14ac:dyDescent="0.25">
      <c r="B11" s="185"/>
      <c r="C11" s="186"/>
      <c r="D11" s="186"/>
      <c r="E11" s="186"/>
      <c r="F11" s="186"/>
      <c r="G11" s="186"/>
      <c r="H11" s="186"/>
      <c r="I11" s="187"/>
      <c r="J11" s="245"/>
      <c r="K11" s="246"/>
    </row>
    <row r="12" spans="2:11" s="188" customFormat="1" ht="15" customHeight="1" x14ac:dyDescent="0.3">
      <c r="B12" s="185"/>
      <c r="C12" s="200" t="s">
        <v>142</v>
      </c>
      <c r="D12" s="186"/>
      <c r="E12" s="247"/>
      <c r="F12" s="186"/>
      <c r="G12" s="186"/>
      <c r="H12" s="203" t="str">
        <f>IF(COUNTIF('Sound Transmission (Isolation)'!17:17,"No"),"No",IF(COUNTIF('Sound Transmission (Isolation)'!17:17,"Yes"),"Yes","N/A"))</f>
        <v>N/A</v>
      </c>
      <c r="I12" s="187"/>
      <c r="K12" s="248"/>
    </row>
    <row r="13" spans="2:11" s="188" customFormat="1" ht="21" customHeight="1" x14ac:dyDescent="0.25">
      <c r="B13" s="185"/>
      <c r="C13" s="242"/>
      <c r="D13" s="242"/>
      <c r="E13" s="186"/>
      <c r="F13" s="243"/>
      <c r="G13" s="186"/>
      <c r="H13" s="243"/>
      <c r="I13" s="187"/>
      <c r="J13" s="245"/>
      <c r="K13" s="249"/>
    </row>
    <row r="14" spans="2:11" s="188" customFormat="1" ht="24" customHeight="1" x14ac:dyDescent="0.25">
      <c r="B14" s="185"/>
      <c r="C14" s="196" t="s">
        <v>18</v>
      </c>
      <c r="D14" s="197"/>
      <c r="E14" s="197"/>
      <c r="F14" s="198"/>
      <c r="G14" s="198"/>
      <c r="H14" s="198"/>
      <c r="I14" s="187"/>
      <c r="J14" s="245"/>
      <c r="K14" s="245"/>
    </row>
    <row r="15" spans="2:11" s="188" customFormat="1" ht="15" customHeight="1" x14ac:dyDescent="0.25">
      <c r="B15" s="185"/>
      <c r="C15" s="186"/>
      <c r="D15" s="186"/>
      <c r="E15" s="186"/>
      <c r="F15" s="186"/>
      <c r="G15" s="186"/>
      <c r="H15" s="186"/>
      <c r="I15" s="187"/>
      <c r="J15" s="245"/>
      <c r="K15" s="246"/>
    </row>
    <row r="16" spans="2:11" s="188" customFormat="1" ht="15" customHeight="1" x14ac:dyDescent="0.3">
      <c r="B16" s="185"/>
      <c r="C16" s="200" t="s">
        <v>184</v>
      </c>
      <c r="D16" s="186"/>
      <c r="E16" s="247"/>
      <c r="F16" s="186"/>
      <c r="G16" s="186"/>
      <c r="H16" s="203" t="str">
        <f>IF(COUNTIF('Reverberation Time'!24:24,"No"),"No",IF(COUNTIF('Reverberation Time'!24:24,"Yes"),"Yes","N/A"))</f>
        <v>N/A</v>
      </c>
      <c r="I16" s="187"/>
      <c r="K16" s="248"/>
    </row>
    <row r="17" spans="2:11" s="188" customFormat="1" ht="21" customHeight="1" x14ac:dyDescent="0.25">
      <c r="B17" s="250"/>
      <c r="C17" s="251"/>
      <c r="D17" s="252"/>
      <c r="E17" s="252"/>
      <c r="F17" s="252"/>
      <c r="G17" s="251"/>
      <c r="H17" s="251"/>
      <c r="I17" s="253"/>
      <c r="J17" s="245"/>
      <c r="K17" s="249"/>
    </row>
    <row r="18" spans="2:11" x14ac:dyDescent="0.25">
      <c r="B18" s="254"/>
      <c r="C18" s="254"/>
      <c r="D18" s="254"/>
      <c r="E18" s="254"/>
      <c r="F18" s="254"/>
      <c r="G18" s="254"/>
      <c r="H18" s="254"/>
      <c r="I18" s="254"/>
    </row>
    <row r="19" spans="2:11" x14ac:dyDescent="0.25">
      <c r="B19" s="254"/>
      <c r="C19" s="254"/>
      <c r="D19" s="254"/>
      <c r="E19" s="254"/>
      <c r="F19" s="254"/>
      <c r="G19" s="254"/>
      <c r="H19" s="254"/>
      <c r="I19" s="254"/>
    </row>
    <row r="20" spans="2:11" x14ac:dyDescent="0.25">
      <c r="B20" s="254"/>
      <c r="C20" s="254"/>
      <c r="D20" s="254"/>
      <c r="E20" s="254"/>
      <c r="F20" s="254"/>
      <c r="G20" s="254"/>
      <c r="H20" s="254"/>
      <c r="I20" s="254"/>
    </row>
    <row r="21" spans="2:11" x14ac:dyDescent="0.25">
      <c r="B21" s="254"/>
      <c r="C21" s="254"/>
      <c r="D21" s="254"/>
      <c r="E21" s="254"/>
      <c r="F21" s="254"/>
      <c r="G21" s="254"/>
      <c r="H21" s="254"/>
      <c r="I21" s="254"/>
    </row>
  </sheetData>
  <sheetProtection algorithmName="SHA-512" hashValue="cZ9ate0t02HRhxETEMH0acnmtqXrHIA8dEM7PUDcuoMx4A16Un8pXVyXsftVPE57XNi4rQc0JriJZpO/MflgGw==" saltValue="q5g2Kq7qH8JpnIhO7DMePA==" spinCount="100000" sheet="1" objects="1" scenarios="1"/>
  <mergeCells count="2">
    <mergeCell ref="C3:H3"/>
    <mergeCell ref="C8:F8"/>
  </mergeCells>
  <pageMargins left="0.7" right="0.7" top="0.75" bottom="0.75" header="0.3" footer="0.3"/>
  <pageSetup orientation="portrait" horizontalDpi="4294967292" verticalDpi="429496729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B2:K40"/>
  <sheetViews>
    <sheetView showGridLines="0" zoomScale="90" zoomScaleNormal="90" zoomScalePageLayoutView="90" workbookViewId="0"/>
  </sheetViews>
  <sheetFormatPr defaultColWidth="8.88671875" defaultRowHeight="13.2" x14ac:dyDescent="0.25"/>
  <cols>
    <col min="1" max="1" width="2.44140625" style="244" customWidth="1"/>
    <col min="2" max="2" width="2.6640625" style="244" customWidth="1"/>
    <col min="3" max="3" width="7" style="244" customWidth="1"/>
    <col min="4" max="4" width="2.44140625" style="244" customWidth="1"/>
    <col min="5" max="5" width="5.6640625" style="244" customWidth="1"/>
    <col min="6" max="6" width="68.44140625" style="244" customWidth="1"/>
    <col min="7" max="7" width="2.6640625" style="244" customWidth="1"/>
    <col min="8" max="8" width="14.6640625" style="244" customWidth="1"/>
    <col min="9" max="9" width="2.88671875" style="244" customWidth="1"/>
    <col min="10" max="10" width="3" style="244" customWidth="1"/>
    <col min="11" max="11" width="18.88671875" style="244" customWidth="1"/>
    <col min="12" max="16384" width="8.88671875" style="244"/>
  </cols>
  <sheetData>
    <row r="2" spans="2:11" s="184" customFormat="1" ht="15" customHeight="1" x14ac:dyDescent="0.3">
      <c r="B2" s="192"/>
      <c r="C2" s="194"/>
      <c r="D2" s="194"/>
      <c r="E2" s="194"/>
      <c r="F2" s="194"/>
      <c r="G2" s="194"/>
      <c r="H2" s="194"/>
      <c r="I2" s="195"/>
    </row>
    <row r="3" spans="2:11" s="184" customFormat="1" ht="24.75" customHeight="1" x14ac:dyDescent="0.3">
      <c r="B3" s="185"/>
      <c r="C3" s="255" t="s">
        <v>17</v>
      </c>
      <c r="D3" s="186"/>
      <c r="E3" s="186"/>
      <c r="F3" s="256"/>
      <c r="G3" s="256"/>
      <c r="H3" s="256"/>
      <c r="I3" s="232"/>
      <c r="J3" s="233"/>
      <c r="K3" s="233"/>
    </row>
    <row r="4" spans="2:11" s="184" customFormat="1" ht="15" customHeight="1" x14ac:dyDescent="0.3">
      <c r="B4" s="185"/>
      <c r="C4" s="234" t="s">
        <v>16</v>
      </c>
      <c r="D4" s="186"/>
      <c r="E4" s="235"/>
      <c r="F4" s="236"/>
      <c r="G4" s="236"/>
      <c r="H4" s="186"/>
      <c r="I4" s="187"/>
      <c r="K4" s="237"/>
    </row>
    <row r="5" spans="2:11" s="184" customFormat="1" ht="21" customHeight="1" x14ac:dyDescent="0.3">
      <c r="B5" s="185"/>
      <c r="C5" s="186"/>
      <c r="D5" s="186"/>
      <c r="E5" s="186"/>
      <c r="F5" s="186"/>
      <c r="G5" s="186"/>
      <c r="H5" s="186"/>
      <c r="I5" s="187"/>
    </row>
    <row r="6" spans="2:11" s="188" customFormat="1" ht="24.75" customHeight="1" x14ac:dyDescent="0.3">
      <c r="B6" s="189"/>
      <c r="C6" s="190"/>
      <c r="D6" s="191"/>
      <c r="E6" s="189"/>
      <c r="F6" s="191"/>
      <c r="G6" s="189"/>
      <c r="H6" s="191"/>
      <c r="I6" s="189"/>
    </row>
    <row r="7" spans="2:11" s="188" customFormat="1" ht="32.25" customHeight="1" x14ac:dyDescent="0.25">
      <c r="B7" s="192"/>
      <c r="C7" s="193" t="s">
        <v>211</v>
      </c>
      <c r="D7" s="194"/>
      <c r="E7" s="194"/>
      <c r="F7" s="194"/>
      <c r="G7" s="194"/>
      <c r="H7" s="194"/>
      <c r="I7" s="195"/>
      <c r="J7" s="184"/>
    </row>
    <row r="8" spans="2:11" s="184" customFormat="1" ht="15" customHeight="1" x14ac:dyDescent="0.3">
      <c r="B8" s="185"/>
      <c r="C8" s="186"/>
      <c r="D8" s="186"/>
      <c r="E8" s="186"/>
      <c r="F8" s="186"/>
      <c r="G8" s="186"/>
      <c r="H8" s="186"/>
      <c r="I8" s="187"/>
      <c r="K8" s="238"/>
    </row>
    <row r="9" spans="2:11" s="188" customFormat="1" ht="18" customHeight="1" x14ac:dyDescent="0.25">
      <c r="B9" s="185"/>
      <c r="C9" s="199" t="s">
        <v>254</v>
      </c>
      <c r="D9" s="200"/>
      <c r="E9" s="200"/>
      <c r="F9" s="186"/>
      <c r="G9" s="186"/>
      <c r="H9" s="186"/>
      <c r="I9" s="187"/>
      <c r="J9" s="245"/>
      <c r="K9" s="245"/>
    </row>
    <row r="10" spans="2:11" s="188" customFormat="1" ht="15" customHeight="1" x14ac:dyDescent="0.3">
      <c r="B10" s="185"/>
      <c r="C10" s="257"/>
      <c r="D10" s="200"/>
      <c r="E10" s="200"/>
      <c r="F10" s="186"/>
      <c r="G10" s="186"/>
      <c r="H10" s="186"/>
      <c r="I10" s="187"/>
      <c r="J10" s="184"/>
      <c r="K10" s="240"/>
    </row>
    <row r="11" spans="2:11" s="188" customFormat="1" ht="15" customHeight="1" x14ac:dyDescent="0.3">
      <c r="B11" s="185"/>
      <c r="C11" s="596" t="s">
        <v>213</v>
      </c>
      <c r="D11" s="596"/>
      <c r="E11" s="596"/>
      <c r="F11" s="596"/>
      <c r="G11" s="186"/>
      <c r="H11" s="203" t="str">
        <f>'Background Noise'!N19</f>
        <v>N/A</v>
      </c>
      <c r="I11" s="187"/>
      <c r="K11" s="248"/>
    </row>
    <row r="12" spans="2:11" s="188" customFormat="1" ht="15" customHeight="1" x14ac:dyDescent="0.3">
      <c r="B12" s="185"/>
      <c r="C12" s="258"/>
      <c r="D12" s="258"/>
      <c r="E12" s="258"/>
      <c r="F12" s="258"/>
      <c r="G12" s="186"/>
      <c r="H12" s="186"/>
      <c r="I12" s="187"/>
      <c r="J12" s="184"/>
      <c r="K12" s="240"/>
    </row>
    <row r="13" spans="2:11" s="188" customFormat="1" ht="22.5" customHeight="1" x14ac:dyDescent="0.25">
      <c r="B13" s="185"/>
      <c r="C13" s="196" t="s">
        <v>18</v>
      </c>
      <c r="D13" s="197"/>
      <c r="E13" s="197"/>
      <c r="F13" s="198"/>
      <c r="G13" s="198"/>
      <c r="H13" s="198"/>
      <c r="I13" s="187"/>
      <c r="J13" s="184"/>
    </row>
    <row r="14" spans="2:11" s="188" customFormat="1" ht="15" customHeight="1" x14ac:dyDescent="0.3">
      <c r="B14" s="185"/>
      <c r="C14" s="257"/>
      <c r="D14" s="200"/>
      <c r="E14" s="200"/>
      <c r="F14" s="186"/>
      <c r="G14" s="186"/>
      <c r="H14" s="186"/>
      <c r="I14" s="187"/>
      <c r="J14" s="184"/>
      <c r="K14" s="240"/>
    </row>
    <row r="15" spans="2:11" s="188" customFormat="1" ht="15" customHeight="1" x14ac:dyDescent="0.25">
      <c r="B15" s="185"/>
      <c r="C15" s="259" t="s">
        <v>215</v>
      </c>
      <c r="D15" s="200"/>
      <c r="E15" s="200"/>
      <c r="F15" s="186"/>
      <c r="G15" s="186"/>
      <c r="H15" s="186"/>
      <c r="I15" s="187"/>
      <c r="J15" s="184"/>
      <c r="K15" s="244"/>
    </row>
    <row r="16" spans="2:11" s="188" customFormat="1" ht="9" customHeight="1" x14ac:dyDescent="0.3">
      <c r="B16" s="185"/>
      <c r="C16" s="257"/>
      <c r="D16" s="200"/>
      <c r="E16" s="200"/>
      <c r="F16" s="186"/>
      <c r="G16" s="186"/>
      <c r="H16" s="186"/>
      <c r="I16" s="187"/>
      <c r="J16" s="184"/>
      <c r="K16" s="249"/>
    </row>
    <row r="17" spans="2:11" s="188" customFormat="1" ht="15" customHeight="1" x14ac:dyDescent="0.3">
      <c r="B17" s="185"/>
      <c r="C17" s="597" t="s">
        <v>267</v>
      </c>
      <c r="D17" s="597"/>
      <c r="E17" s="597"/>
      <c r="F17" s="597"/>
      <c r="G17" s="186"/>
      <c r="H17" s="204" t="str">
        <f>IF(COUNTIF('Noise Reduction Coefficient'!1:1,"No"),"No",IF(COUNTIF('Noise Reduction Coefficient'!1:1,"Yes"),"Yes","N/A"))</f>
        <v>N/A</v>
      </c>
      <c r="I17" s="187"/>
      <c r="K17" s="241"/>
    </row>
    <row r="18" spans="2:11" s="188" customFormat="1" ht="9" customHeight="1" x14ac:dyDescent="0.3">
      <c r="B18" s="185"/>
      <c r="C18" s="597"/>
      <c r="D18" s="597"/>
      <c r="E18" s="597"/>
      <c r="F18" s="597"/>
      <c r="G18" s="186"/>
      <c r="H18" s="457"/>
      <c r="I18" s="187"/>
      <c r="K18" s="241"/>
    </row>
    <row r="19" spans="2:11" s="188" customFormat="1" ht="9" customHeight="1" x14ac:dyDescent="0.3">
      <c r="B19" s="185"/>
      <c r="C19" s="260"/>
      <c r="D19" s="261"/>
      <c r="E19" s="261"/>
      <c r="F19" s="262"/>
      <c r="G19" s="186"/>
      <c r="H19" s="186"/>
      <c r="I19" s="187"/>
      <c r="J19" s="184"/>
      <c r="K19" s="249"/>
    </row>
    <row r="20" spans="2:11" s="188" customFormat="1" ht="15" customHeight="1" x14ac:dyDescent="0.3">
      <c r="B20" s="185"/>
      <c r="C20" s="597" t="s">
        <v>268</v>
      </c>
      <c r="D20" s="597"/>
      <c r="E20" s="597"/>
      <c r="F20" s="597"/>
      <c r="G20" s="186"/>
      <c r="H20" s="205" t="str">
        <f>IF(COUNTIF('Reverberation Time'!4:4,"No"),"No",IF(COUNTIF('Reverberation Time'!4:4,"Yes"),"Yes","N/A"))</f>
        <v>N/A</v>
      </c>
      <c r="I20" s="187"/>
      <c r="K20" s="241"/>
    </row>
    <row r="21" spans="2:11" s="188" customFormat="1" ht="18" customHeight="1" x14ac:dyDescent="0.25">
      <c r="B21" s="185"/>
      <c r="C21" s="242"/>
      <c r="D21" s="242"/>
      <c r="E21" s="186"/>
      <c r="F21" s="243"/>
      <c r="G21" s="186"/>
      <c r="H21" s="263"/>
      <c r="I21" s="187"/>
      <c r="K21" s="244"/>
    </row>
    <row r="22" spans="2:11" s="188" customFormat="1" ht="15" customHeight="1" x14ac:dyDescent="0.25">
      <c r="B22" s="185"/>
      <c r="C22" s="259" t="s">
        <v>216</v>
      </c>
      <c r="D22" s="200"/>
      <c r="E22" s="200"/>
      <c r="F22" s="186"/>
      <c r="G22" s="186"/>
      <c r="H22" s="186"/>
      <c r="I22" s="187"/>
      <c r="J22" s="184"/>
      <c r="K22" s="244"/>
    </row>
    <row r="23" spans="2:11" s="188" customFormat="1" ht="9" customHeight="1" x14ac:dyDescent="0.3">
      <c r="B23" s="185"/>
      <c r="C23" s="257"/>
      <c r="D23" s="200"/>
      <c r="E23" s="200"/>
      <c r="F23" s="186"/>
      <c r="G23" s="186"/>
      <c r="H23" s="186"/>
      <c r="I23" s="187"/>
      <c r="J23" s="184"/>
      <c r="K23" s="249"/>
    </row>
    <row r="24" spans="2:11" s="188" customFormat="1" ht="15" customHeight="1" x14ac:dyDescent="0.25">
      <c r="B24" s="185"/>
      <c r="C24" s="458" t="s">
        <v>266</v>
      </c>
      <c r="D24" s="247"/>
      <c r="E24" s="186"/>
      <c r="F24" s="186"/>
      <c r="G24" s="186"/>
      <c r="H24" s="203" t="str">
        <f>IF(COUNTIF('Reverberation Time'!4:4,"No"),"No",IF(COUNTIF('Reverberation Time'!4:4,"yes"),"Yes","N/A"))</f>
        <v>N/A</v>
      </c>
      <c r="I24" s="187"/>
      <c r="K24" s="248"/>
    </row>
    <row r="25" spans="2:11" s="188" customFormat="1" ht="21" customHeight="1" x14ac:dyDescent="0.25">
      <c r="B25" s="250"/>
      <c r="C25" s="251"/>
      <c r="D25" s="252"/>
      <c r="E25" s="252"/>
      <c r="F25" s="252"/>
      <c r="G25" s="251"/>
      <c r="H25" s="251"/>
      <c r="I25" s="253"/>
      <c r="J25" s="245"/>
      <c r="K25" s="249"/>
    </row>
    <row r="26" spans="2:11" s="188" customFormat="1" ht="24.75" customHeight="1" x14ac:dyDescent="0.3">
      <c r="B26" s="189"/>
      <c r="C26" s="190"/>
      <c r="D26" s="191"/>
      <c r="E26" s="189"/>
      <c r="F26" s="191"/>
      <c r="G26" s="189"/>
      <c r="H26" s="191"/>
      <c r="I26" s="189"/>
    </row>
    <row r="27" spans="2:11" s="188" customFormat="1" ht="32.25" customHeight="1" x14ac:dyDescent="0.25">
      <c r="B27" s="192"/>
      <c r="C27" s="193" t="s">
        <v>212</v>
      </c>
      <c r="D27" s="194"/>
      <c r="E27" s="194"/>
      <c r="F27" s="194"/>
      <c r="G27" s="194"/>
      <c r="H27" s="194"/>
      <c r="I27" s="195"/>
      <c r="J27" s="184"/>
    </row>
    <row r="28" spans="2:11" s="184" customFormat="1" ht="15" customHeight="1" x14ac:dyDescent="0.3">
      <c r="B28" s="185"/>
      <c r="C28" s="186"/>
      <c r="D28" s="186"/>
      <c r="E28" s="186"/>
      <c r="F28" s="186"/>
      <c r="G28" s="186"/>
      <c r="H28" s="186"/>
      <c r="I28" s="187"/>
      <c r="K28" s="238"/>
    </row>
    <row r="29" spans="2:11" s="188" customFormat="1" ht="18" customHeight="1" x14ac:dyDescent="0.25">
      <c r="B29" s="185"/>
      <c r="C29" s="264" t="s">
        <v>254</v>
      </c>
      <c r="D29" s="186"/>
      <c r="E29" s="186"/>
      <c r="F29" s="186"/>
      <c r="G29" s="186"/>
      <c r="H29" s="186"/>
      <c r="I29" s="187"/>
      <c r="J29" s="245"/>
      <c r="K29" s="245"/>
    </row>
    <row r="30" spans="2:11" s="188" customFormat="1" ht="15" customHeight="1" x14ac:dyDescent="0.3">
      <c r="B30" s="185"/>
      <c r="C30" s="265"/>
      <c r="D30" s="265"/>
      <c r="E30" s="265"/>
      <c r="F30" s="265"/>
      <c r="G30" s="186"/>
      <c r="H30" s="206"/>
      <c r="I30" s="187"/>
      <c r="K30" s="248"/>
    </row>
    <row r="31" spans="2:11" s="188" customFormat="1" ht="15" customHeight="1" x14ac:dyDescent="0.3">
      <c r="B31" s="185"/>
      <c r="C31" s="596" t="s">
        <v>214</v>
      </c>
      <c r="D31" s="596"/>
      <c r="E31" s="596"/>
      <c r="F31" s="596"/>
      <c r="G31" s="186"/>
      <c r="H31" s="203" t="str">
        <f>'Background Noise'!N20</f>
        <v>N/A</v>
      </c>
      <c r="I31" s="187"/>
      <c r="K31" s="248"/>
    </row>
    <row r="32" spans="2:11" s="188" customFormat="1" ht="15" customHeight="1" x14ac:dyDescent="0.25">
      <c r="B32" s="185"/>
      <c r="C32" s="242"/>
      <c r="D32" s="242"/>
      <c r="E32" s="186"/>
      <c r="F32" s="243"/>
      <c r="G32" s="186"/>
      <c r="H32" s="243"/>
      <c r="I32" s="187"/>
      <c r="K32" s="244"/>
    </row>
    <row r="33" spans="2:11" s="188" customFormat="1" ht="22.5" customHeight="1" x14ac:dyDescent="0.25">
      <c r="B33" s="185"/>
      <c r="C33" s="196" t="s">
        <v>253</v>
      </c>
      <c r="D33" s="197"/>
      <c r="E33" s="197"/>
      <c r="F33" s="198"/>
      <c r="G33" s="198"/>
      <c r="H33" s="198"/>
      <c r="I33" s="187"/>
      <c r="J33" s="245"/>
      <c r="K33" s="245"/>
    </row>
    <row r="34" spans="2:11" s="188" customFormat="1" ht="15" customHeight="1" x14ac:dyDescent="0.3">
      <c r="B34" s="185"/>
      <c r="C34" s="257"/>
      <c r="D34" s="200"/>
      <c r="E34" s="200"/>
      <c r="F34" s="186"/>
      <c r="G34" s="186"/>
      <c r="H34" s="186"/>
      <c r="I34" s="187"/>
      <c r="J34" s="184"/>
      <c r="K34" s="240"/>
    </row>
    <row r="35" spans="2:11" s="188" customFormat="1" ht="15" customHeight="1" x14ac:dyDescent="0.3">
      <c r="B35" s="185"/>
      <c r="C35" s="596" t="s">
        <v>142</v>
      </c>
      <c r="D35" s="596"/>
      <c r="E35" s="596"/>
      <c r="F35" s="596"/>
      <c r="G35" s="186"/>
      <c r="H35" s="203" t="str">
        <f>IF(COUNTIF('Sound Transmission (Isolation)'!17:17,"No"),"No",IF(COUNTIF('Sound Transmission (Isolation)'!17:17,"Yes"),"Yes","N/A"))</f>
        <v>N/A</v>
      </c>
      <c r="I35" s="187"/>
      <c r="K35" s="248"/>
    </row>
    <row r="36" spans="2:11" s="188" customFormat="1" ht="21" customHeight="1" x14ac:dyDescent="0.25">
      <c r="B36" s="250"/>
      <c r="C36" s="251"/>
      <c r="D36" s="252"/>
      <c r="E36" s="252"/>
      <c r="F36" s="252"/>
      <c r="G36" s="251"/>
      <c r="H36" s="251"/>
      <c r="I36" s="253"/>
      <c r="J36" s="245"/>
      <c r="K36" s="249"/>
    </row>
    <row r="37" spans="2:11" x14ac:dyDescent="0.25">
      <c r="B37" s="254"/>
      <c r="C37" s="254"/>
      <c r="D37" s="254"/>
      <c r="E37" s="254"/>
      <c r="F37" s="254"/>
      <c r="G37" s="254"/>
      <c r="H37" s="254"/>
      <c r="I37" s="254"/>
    </row>
    <row r="38" spans="2:11" x14ac:dyDescent="0.25">
      <c r="B38" s="254"/>
      <c r="C38" s="254"/>
      <c r="D38" s="254"/>
      <c r="E38" s="254"/>
      <c r="F38" s="254"/>
      <c r="G38" s="254"/>
      <c r="H38" s="254"/>
      <c r="I38" s="254"/>
    </row>
    <row r="39" spans="2:11" x14ac:dyDescent="0.25">
      <c r="B39" s="254"/>
      <c r="C39" s="254"/>
      <c r="D39" s="254"/>
      <c r="E39" s="254"/>
      <c r="F39" s="254"/>
      <c r="G39" s="254"/>
      <c r="H39" s="254"/>
      <c r="I39" s="254"/>
    </row>
    <row r="40" spans="2:11" x14ac:dyDescent="0.25">
      <c r="B40" s="254"/>
      <c r="C40" s="254"/>
      <c r="D40" s="254"/>
      <c r="E40" s="254"/>
      <c r="F40" s="254"/>
      <c r="G40" s="254"/>
      <c r="H40" s="254"/>
      <c r="I40" s="254"/>
    </row>
  </sheetData>
  <sheetProtection algorithmName="SHA-512" hashValue="DrJQcPMD++y9oTywTBbSU7bhLqElKRJ3wrl5xYMvDqRIVmiB7Ku5TlimEq4wOkCrchYJNh+s2Yb6Kq6EavSdkQ==" saltValue="Bc+mFhZFM7KIERTBjdu3eg==" spinCount="100000" sheet="1" objects="1" scenarios="1"/>
  <mergeCells count="5">
    <mergeCell ref="C35:F35"/>
    <mergeCell ref="C31:F31"/>
    <mergeCell ref="C11:F11"/>
    <mergeCell ref="C17:F18"/>
    <mergeCell ref="C20:F20"/>
  </mergeCells>
  <pageMargins left="0.7" right="0.7" top="0.75" bottom="0.75" header="0.3" footer="0.3"/>
  <pageSetup orientation="portrait" horizontalDpi="4294967292" verticalDpi="429496729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B2:K29"/>
  <sheetViews>
    <sheetView showGridLines="0" zoomScale="90" zoomScaleNormal="90" zoomScalePageLayoutView="90" workbookViewId="0"/>
  </sheetViews>
  <sheetFormatPr defaultColWidth="8.88671875" defaultRowHeight="13.2" x14ac:dyDescent="0.25"/>
  <cols>
    <col min="1" max="1" width="2.44140625" style="244" customWidth="1"/>
    <col min="2" max="2" width="2.6640625" style="244" customWidth="1"/>
    <col min="3" max="3" width="7" style="244" customWidth="1"/>
    <col min="4" max="4" width="2.44140625" style="244" customWidth="1"/>
    <col min="5" max="5" width="5.6640625" style="244" customWidth="1"/>
    <col min="6" max="6" width="68.44140625" style="244" customWidth="1"/>
    <col min="7" max="7" width="2.6640625" style="244" customWidth="1"/>
    <col min="8" max="8" width="14.6640625" style="244" customWidth="1"/>
    <col min="9" max="9" width="2.88671875" style="244" customWidth="1"/>
    <col min="10" max="10" width="3" style="244" customWidth="1"/>
    <col min="11" max="11" width="18.88671875" style="244" customWidth="1"/>
    <col min="12" max="16384" width="8.88671875" style="244"/>
  </cols>
  <sheetData>
    <row r="2" spans="2:11" s="184" customFormat="1" ht="15" customHeight="1" x14ac:dyDescent="0.3">
      <c r="B2" s="192"/>
      <c r="C2" s="194"/>
      <c r="D2" s="194"/>
      <c r="E2" s="194"/>
      <c r="F2" s="194"/>
      <c r="G2" s="194"/>
      <c r="H2" s="194"/>
      <c r="I2" s="195"/>
    </row>
    <row r="3" spans="2:11" s="184" customFormat="1" ht="24.75" customHeight="1" x14ac:dyDescent="0.3">
      <c r="B3" s="185"/>
      <c r="C3" s="255" t="s">
        <v>13</v>
      </c>
      <c r="D3" s="186"/>
      <c r="E3" s="186"/>
      <c r="F3" s="256"/>
      <c r="G3" s="256"/>
      <c r="H3" s="256"/>
      <c r="I3" s="232"/>
      <c r="J3" s="233"/>
      <c r="K3" s="233"/>
    </row>
    <row r="4" spans="2:11" s="184" customFormat="1" ht="15" customHeight="1" x14ac:dyDescent="0.3">
      <c r="B4" s="185"/>
      <c r="C4" s="234" t="s">
        <v>16</v>
      </c>
      <c r="D4" s="186"/>
      <c r="E4" s="235"/>
      <c r="F4" s="236"/>
      <c r="G4" s="236"/>
      <c r="H4" s="186"/>
      <c r="I4" s="187"/>
      <c r="K4" s="237"/>
    </row>
    <row r="5" spans="2:11" s="184" customFormat="1" ht="21" customHeight="1" x14ac:dyDescent="0.3">
      <c r="B5" s="185"/>
      <c r="C5" s="186"/>
      <c r="D5" s="186"/>
      <c r="E5" s="186"/>
      <c r="F5" s="186"/>
      <c r="G5" s="186"/>
      <c r="H5" s="186"/>
      <c r="I5" s="187"/>
      <c r="K5" s="238"/>
    </row>
    <row r="6" spans="2:11" s="188" customFormat="1" ht="24" customHeight="1" x14ac:dyDescent="0.25">
      <c r="B6" s="192"/>
      <c r="C6" s="266" t="s">
        <v>14</v>
      </c>
      <c r="D6" s="194"/>
      <c r="E6" s="194"/>
      <c r="F6" s="194"/>
      <c r="G6" s="194"/>
      <c r="H6" s="194"/>
      <c r="I6" s="195"/>
      <c r="J6" s="184"/>
    </row>
    <row r="7" spans="2:11" s="188" customFormat="1" ht="15" customHeight="1" x14ac:dyDescent="0.25">
      <c r="B7" s="185"/>
      <c r="C7" s="239"/>
      <c r="D7" s="186"/>
      <c r="E7" s="186"/>
      <c r="F7" s="186"/>
      <c r="G7" s="186"/>
      <c r="H7" s="186"/>
      <c r="I7" s="187"/>
      <c r="J7" s="184"/>
      <c r="K7" s="240"/>
    </row>
    <row r="8" spans="2:11" s="188" customFormat="1" ht="18" customHeight="1" x14ac:dyDescent="0.25">
      <c r="B8" s="185"/>
      <c r="C8" s="264" t="s">
        <v>242</v>
      </c>
      <c r="D8" s="200"/>
      <c r="E8" s="200"/>
      <c r="F8" s="186"/>
      <c r="G8" s="186"/>
      <c r="H8" s="186"/>
      <c r="I8" s="187"/>
      <c r="J8" s="184"/>
      <c r="K8" s="240"/>
    </row>
    <row r="9" spans="2:11" s="188" customFormat="1" ht="15" customHeight="1" x14ac:dyDescent="0.3">
      <c r="B9" s="185"/>
      <c r="C9" s="257"/>
      <c r="D9" s="200"/>
      <c r="E9" s="200"/>
      <c r="F9" s="186"/>
      <c r="G9" s="186"/>
      <c r="H9" s="186"/>
      <c r="I9" s="187"/>
      <c r="J9" s="184"/>
      <c r="K9" s="240"/>
    </row>
    <row r="10" spans="2:11" s="188" customFormat="1" ht="15" customHeight="1" x14ac:dyDescent="0.3">
      <c r="B10" s="185"/>
      <c r="C10" s="200" t="s">
        <v>228</v>
      </c>
      <c r="D10" s="200"/>
      <c r="E10" s="186"/>
      <c r="F10" s="267"/>
      <c r="G10" s="186"/>
      <c r="H10" s="204" t="str">
        <f>'Speech Privacy'!J19</f>
        <v>N/A</v>
      </c>
      <c r="I10" s="187"/>
      <c r="K10" s="241"/>
    </row>
    <row r="11" spans="2:11" s="188" customFormat="1" ht="15" customHeight="1" x14ac:dyDescent="0.25">
      <c r="B11" s="185"/>
      <c r="C11" s="242"/>
      <c r="D11" s="242"/>
      <c r="E11" s="186"/>
      <c r="F11" s="243"/>
      <c r="G11" s="186"/>
      <c r="H11" s="243"/>
      <c r="I11" s="187"/>
      <c r="K11" s="244"/>
    </row>
    <row r="12" spans="2:11" s="188" customFormat="1" ht="22.5" customHeight="1" x14ac:dyDescent="0.25">
      <c r="B12" s="185"/>
      <c r="C12" s="268" t="s">
        <v>255</v>
      </c>
      <c r="D12" s="197"/>
      <c r="E12" s="197"/>
      <c r="F12" s="198"/>
      <c r="G12" s="198"/>
      <c r="H12" s="198"/>
      <c r="I12" s="187"/>
      <c r="J12" s="184"/>
      <c r="K12" s="244"/>
    </row>
    <row r="13" spans="2:11" s="188" customFormat="1" ht="15" customHeight="1" x14ac:dyDescent="0.3">
      <c r="B13" s="185"/>
      <c r="C13" s="257"/>
      <c r="D13" s="200"/>
      <c r="E13" s="200"/>
      <c r="F13" s="186"/>
      <c r="G13" s="186"/>
      <c r="H13" s="186"/>
      <c r="I13" s="187"/>
      <c r="J13" s="184"/>
      <c r="K13" s="249"/>
    </row>
    <row r="14" spans="2:11" s="188" customFormat="1" ht="15" customHeight="1" x14ac:dyDescent="0.3">
      <c r="B14" s="185"/>
      <c r="C14" s="200" t="s">
        <v>142</v>
      </c>
      <c r="D14" s="186"/>
      <c r="E14" s="247"/>
      <c r="F14" s="186"/>
      <c r="G14" s="186"/>
      <c r="H14" s="427" t="str">
        <f>'Sound Transmission (Isolation)'!J17</f>
        <v>N/A</v>
      </c>
      <c r="I14" s="187"/>
      <c r="K14" s="248"/>
    </row>
    <row r="15" spans="2:11" s="188" customFormat="1" ht="15" customHeight="1" x14ac:dyDescent="0.3">
      <c r="B15" s="185"/>
      <c r="C15" s="242"/>
      <c r="D15" s="242"/>
      <c r="E15" s="186"/>
      <c r="F15" s="243"/>
      <c r="G15" s="186"/>
      <c r="H15" s="243"/>
      <c r="I15" s="187"/>
      <c r="K15" s="269"/>
    </row>
    <row r="16" spans="2:11" s="188" customFormat="1" ht="22.5" customHeight="1" x14ac:dyDescent="0.25">
      <c r="B16" s="185"/>
      <c r="C16" s="268" t="s">
        <v>237</v>
      </c>
      <c r="D16" s="197"/>
      <c r="E16" s="197"/>
      <c r="F16" s="198"/>
      <c r="G16" s="198"/>
      <c r="H16" s="198"/>
      <c r="I16" s="187"/>
      <c r="J16" s="184"/>
      <c r="K16" s="269"/>
    </row>
    <row r="17" spans="2:11" s="188" customFormat="1" ht="15" customHeight="1" x14ac:dyDescent="0.3">
      <c r="B17" s="185"/>
      <c r="C17" s="257"/>
      <c r="D17" s="200"/>
      <c r="E17" s="200"/>
      <c r="F17" s="186"/>
      <c r="G17" s="186"/>
      <c r="H17" s="186"/>
      <c r="I17" s="187"/>
      <c r="J17" s="184"/>
      <c r="K17" s="269"/>
    </row>
    <row r="18" spans="2:11" s="188" customFormat="1" ht="15" customHeight="1" x14ac:dyDescent="0.3">
      <c r="B18" s="185"/>
      <c r="C18" s="595" t="s">
        <v>93</v>
      </c>
      <c r="D18" s="595"/>
      <c r="E18" s="595"/>
      <c r="F18" s="595"/>
      <c r="G18" s="186"/>
      <c r="H18" s="204" t="str">
        <f>'Background Noise'!H18</f>
        <v>N/A</v>
      </c>
      <c r="I18" s="187"/>
      <c r="K18" s="241"/>
    </row>
    <row r="19" spans="2:11" s="188" customFormat="1" ht="21.75" customHeight="1" x14ac:dyDescent="0.3">
      <c r="B19" s="185"/>
      <c r="C19" s="242"/>
      <c r="D19" s="243"/>
      <c r="E19" s="186"/>
      <c r="F19" s="243"/>
      <c r="G19" s="186"/>
      <c r="H19" s="243"/>
      <c r="I19" s="187"/>
      <c r="K19" s="269"/>
    </row>
    <row r="20" spans="2:11" s="188" customFormat="1" ht="24" customHeight="1" x14ac:dyDescent="0.25">
      <c r="B20" s="192"/>
      <c r="C20" s="266" t="s">
        <v>15</v>
      </c>
      <c r="D20" s="194"/>
      <c r="E20" s="194"/>
      <c r="F20" s="194"/>
      <c r="G20" s="194"/>
      <c r="H20" s="194"/>
      <c r="I20" s="195"/>
      <c r="J20" s="245"/>
      <c r="K20" s="245"/>
    </row>
    <row r="21" spans="2:11" s="188" customFormat="1" ht="15" customHeight="1" x14ac:dyDescent="0.25">
      <c r="B21" s="185"/>
      <c r="C21" s="186"/>
      <c r="D21" s="186"/>
      <c r="E21" s="186"/>
      <c r="F21" s="186"/>
      <c r="G21" s="186"/>
      <c r="H21" s="186"/>
      <c r="I21" s="187"/>
      <c r="J21" s="245"/>
      <c r="K21" s="246"/>
    </row>
    <row r="22" spans="2:11" s="188" customFormat="1" ht="18" customHeight="1" x14ac:dyDescent="0.25">
      <c r="B22" s="185"/>
      <c r="C22" s="264" t="s">
        <v>256</v>
      </c>
      <c r="D22" s="200"/>
      <c r="E22" s="200"/>
      <c r="F22" s="186"/>
      <c r="G22" s="186"/>
      <c r="H22" s="186"/>
      <c r="I22" s="187"/>
      <c r="J22" s="184"/>
      <c r="K22" s="240"/>
    </row>
    <row r="23" spans="2:11" s="188" customFormat="1" ht="15" customHeight="1" x14ac:dyDescent="0.3">
      <c r="B23" s="185"/>
      <c r="C23" s="257"/>
      <c r="D23" s="200"/>
      <c r="E23" s="200"/>
      <c r="F23" s="186"/>
      <c r="G23" s="186"/>
      <c r="H23" s="186"/>
      <c r="I23" s="187"/>
      <c r="J23" s="184"/>
      <c r="K23" s="240"/>
    </row>
    <row r="24" spans="2:11" s="188" customFormat="1" ht="15" customHeight="1" x14ac:dyDescent="0.3">
      <c r="B24" s="185"/>
      <c r="C24" s="200" t="s">
        <v>229</v>
      </c>
      <c r="D24" s="186"/>
      <c r="E24" s="247"/>
      <c r="F24" s="186"/>
      <c r="G24" s="186"/>
      <c r="H24" s="203" t="str">
        <f>IF(COUNTIF('Acoustical Finishes'!24:24,"No"),"No",IF(COUNTIF('Acoustical Finishes'!24:24,"Yes"),"Yes","N/A"))</f>
        <v>N/A</v>
      </c>
      <c r="I24" s="187"/>
      <c r="K24" s="248"/>
    </row>
    <row r="25" spans="2:11" s="188" customFormat="1" ht="21" customHeight="1" x14ac:dyDescent="0.25">
      <c r="B25" s="250"/>
      <c r="C25" s="251"/>
      <c r="D25" s="252"/>
      <c r="E25" s="252"/>
      <c r="F25" s="252"/>
      <c r="G25" s="251"/>
      <c r="H25" s="251"/>
      <c r="I25" s="253"/>
      <c r="J25" s="245"/>
      <c r="K25" s="249"/>
    </row>
    <row r="26" spans="2:11" x14ac:dyDescent="0.25">
      <c r="B26" s="254"/>
      <c r="C26" s="254"/>
      <c r="D26" s="254"/>
      <c r="E26" s="254"/>
      <c r="F26" s="254"/>
      <c r="G26" s="254"/>
      <c r="H26" s="254"/>
      <c r="I26" s="254"/>
    </row>
    <row r="27" spans="2:11" x14ac:dyDescent="0.25">
      <c r="B27" s="254"/>
      <c r="C27" s="254"/>
      <c r="D27" s="254"/>
      <c r="E27" s="254"/>
      <c r="F27" s="254"/>
      <c r="G27" s="254"/>
      <c r="H27" s="254"/>
      <c r="I27" s="254"/>
    </row>
    <row r="28" spans="2:11" x14ac:dyDescent="0.25">
      <c r="B28" s="254"/>
      <c r="C28" s="254"/>
      <c r="D28" s="254"/>
      <c r="E28" s="254"/>
      <c r="F28" s="254"/>
      <c r="G28" s="254"/>
      <c r="H28" s="254"/>
      <c r="I28" s="254"/>
    </row>
    <row r="29" spans="2:11" x14ac:dyDescent="0.25">
      <c r="B29" s="254"/>
      <c r="C29" s="254"/>
      <c r="D29" s="254"/>
      <c r="E29" s="254"/>
      <c r="F29" s="254"/>
      <c r="G29" s="254"/>
      <c r="H29" s="254"/>
      <c r="I29" s="254"/>
    </row>
  </sheetData>
  <sheetProtection algorithmName="SHA-512" hashValue="tBUvARTCCozzJQ0SQXJo3GimZqRQIs/epHNdWh1UPMJmClp3C1Pw+3WL7hr1jzFU67OZVrlQKShn0mVWqM6hyQ==" saltValue="hNJNZijHIzj6JO7rZKz3PA==" spinCount="100000" sheet="1" objects="1" scenarios="1"/>
  <mergeCells count="1">
    <mergeCell ref="C18:F18"/>
  </mergeCells>
  <pageMargins left="0.7" right="0.7" top="0.75" bottom="0.75" header="0.3" footer="0.3"/>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15</vt:i4>
      </vt:variant>
    </vt:vector>
  </HeadingPairs>
  <TitlesOfParts>
    <vt:vector size="26" baseType="lpstr">
      <vt:lpstr>Instructions</vt:lpstr>
      <vt:lpstr>Assumptions</vt:lpstr>
      <vt:lpstr>Background Noise</vt:lpstr>
      <vt:lpstr>Sound Transmission (Isolation)</vt:lpstr>
      <vt:lpstr>Reverberation Time</vt:lpstr>
      <vt:lpstr>Noise Reduction Coefficient</vt:lpstr>
      <vt:lpstr>Speech Privacy</vt:lpstr>
      <vt:lpstr>Acoustical Finishes</vt:lpstr>
      <vt:lpstr>Summary D+C</vt:lpstr>
      <vt:lpstr>Summary SCH</vt:lpstr>
      <vt:lpstr>Summary HC</vt:lpstr>
      <vt:lpstr>Acoustics</vt:lpstr>
      <vt:lpstr>AFAnchor</vt:lpstr>
      <vt:lpstr>BackgroundNoise</vt:lpstr>
      <vt:lpstr>Enclosed</vt:lpstr>
      <vt:lpstr>NRCAnchor</vt:lpstr>
      <vt:lpstr>Open</vt:lpstr>
      <vt:lpstr>RatingMethod</vt:lpstr>
      <vt:lpstr>ReverbAnchor</vt:lpstr>
      <vt:lpstr>ReverbTime</vt:lpstr>
      <vt:lpstr>SoundType</vt:lpstr>
      <vt:lpstr>STlist</vt:lpstr>
      <vt:lpstr>STstart</vt:lpstr>
      <vt:lpstr>TemplateAF</vt:lpstr>
      <vt:lpstr>TemplateNRC</vt:lpstr>
      <vt:lpstr>TemplateReverb</vt:lpstr>
    </vt:vector>
  </TitlesOfParts>
  <Company>USGBC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USGBC</dc:creator>
  <cp:lastModifiedBy>USGBC</cp:lastModifiedBy>
  <cp:lastPrinted>2012-03-12T03:18:42Z</cp:lastPrinted>
  <dcterms:created xsi:type="dcterms:W3CDTF">2010-10-28T13:36:25Z</dcterms:created>
  <dcterms:modified xsi:type="dcterms:W3CDTF">2017-07-11T15:35:35Z</dcterms:modified>
</cp:coreProperties>
</file>